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Monthly Model" sheetId="3" state="visible" r:id="rId3"/>
    <sheet xmlns:r="http://schemas.openxmlformats.org/officeDocument/2006/relationships" name="Scenario Summary" sheetId="4" state="visible" r:id="rId4"/>
    <sheet xmlns:r="http://schemas.openxmlformats.org/officeDocument/2006/relationships" name="What to Consider" sheetId="5" state="visible" r:id="rId5"/>
    <sheet xmlns:r="http://schemas.openxmlformats.org/officeDocument/2006/relationships" name="Checks" sheetId="6" state="visible" r:id="rId6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;[Red]($#,##0);-"/>
    <numFmt numFmtId="165" formatCode="0.0%;[Red](0.0%);-"/>
    <numFmt numFmtId="166" formatCode="#,##0;[Red](#,##0);-"/>
    <numFmt numFmtId="167" formatCode="0.0;[Red](0.0);-"/>
  </numFmts>
  <fonts count="17">
    <font>
      <name val="Calibri"/>
      <family val="2"/>
      <color theme="1"/>
      <sz val="11"/>
      <scheme val="minor"/>
    </font>
    <font>
      <name val="Aptos Display"/>
      <b val="1"/>
      <color rgb="00203B60"/>
      <sz val="24"/>
    </font>
    <font>
      <color rgb="00666666"/>
      <sz val="12"/>
    </font>
    <font>
      <name val="Aptos"/>
      <b val="1"/>
      <color rgb="00FFFFFF"/>
      <sz val="11"/>
    </font>
    <font>
      <color rgb="000000FF"/>
    </font>
    <font>
      <color rgb="00000000"/>
    </font>
    <font>
      <color rgb="00008000"/>
    </font>
    <font>
      <i val="1"/>
      <color rgb="00666666"/>
    </font>
    <font>
      <b val="1"/>
      <color rgb="00FFFFFF"/>
      <sz val="12"/>
    </font>
    <font>
      <name val="Calibri"/>
      <family val="2"/>
      <color theme="10"/>
      <sz val="12"/>
      <scheme val="minor"/>
    </font>
    <font>
      <b val="1"/>
      <color rgb="00FFFFFF"/>
      <sz val="12"/>
      <u val="single"/>
    </font>
    <font>
      <i val="1"/>
      <color rgb="00666666"/>
      <sz val="10"/>
    </font>
    <font>
      <i val="1"/>
      <color rgb="00666666"/>
      <sz val="9"/>
    </font>
    <font>
      <name val="Aptos Display"/>
      <b val="1"/>
      <color rgb="00203B60"/>
      <sz val="22"/>
    </font>
    <font>
      <b val="1"/>
      <color rgb="00FFFFFF"/>
    </font>
    <font>
      <color rgb="00666666"/>
    </font>
    <font>
      <b val="1"/>
      <color rgb="00203B60"/>
    </font>
  </fonts>
  <fills count="7">
    <fill>
      <patternFill/>
    </fill>
    <fill>
      <patternFill patternType="gray125"/>
    </fill>
    <fill>
      <patternFill patternType="solid">
        <fgColor rgb="00142B48"/>
      </patternFill>
    </fill>
    <fill>
      <patternFill patternType="solid">
        <fgColor rgb="00FFF2CC"/>
      </patternFill>
    </fill>
    <fill>
      <patternFill patternType="solid">
        <fgColor rgb="00FCE8E6"/>
      </patternFill>
    </fill>
    <fill>
      <patternFill patternType="solid">
        <fgColor rgb="00EAF1F7"/>
      </patternFill>
    </fill>
    <fill>
      <patternFill patternType="solid">
        <fgColor rgb="00203B6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10" fillId="0" borderId="0" pivotButton="0" quotePrefix="0" xfId="1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0" borderId="0" applyAlignment="1" pivotButton="0" quotePrefix="0" xfId="0">
      <alignment vertical="center"/>
    </xf>
    <xf numFmtId="0" fontId="4" fillId="5" borderId="0" pivotButton="0" quotePrefix="0" xfId="0"/>
    <xf numFmtId="0" fontId="14" fillId="6" borderId="0" applyAlignment="1" pivotButton="0" quotePrefix="0" xfId="0">
      <alignment horizontal="center" vertical="center" wrapText="1"/>
    </xf>
    <xf numFmtId="164" fontId="4" fillId="5" borderId="0" pivotButton="0" quotePrefix="0" xfId="0"/>
    <xf numFmtId="0" fontId="15" fillId="0" borderId="0" pivotButton="0" quotePrefix="0" xfId="0"/>
    <xf numFmtId="0" fontId="15" fillId="0" borderId="0" applyAlignment="1" pivotButton="0" quotePrefix="0" xfId="0">
      <alignment wrapText="1"/>
    </xf>
    <xf numFmtId="165" fontId="4" fillId="5" borderId="0" pivotButton="0" quotePrefix="0" xfId="0"/>
    <xf numFmtId="166" fontId="4" fillId="5" borderId="0" pivotButton="0" quotePrefix="0" xfId="0"/>
    <xf numFmtId="165" fontId="5" fillId="0" borderId="0" pivotButton="0" quotePrefix="0" xfId="0"/>
    <xf numFmtId="165" fontId="6" fillId="0" borderId="0" pivotButton="0" quotePrefix="0" xfId="0"/>
    <xf numFmtId="167" fontId="6" fillId="0" borderId="0" pivotButton="0" quotePrefix="0" xfId="0"/>
    <xf numFmtId="166" fontId="6" fillId="0" borderId="0" pivotButton="0" quotePrefix="0" xfId="0"/>
    <xf numFmtId="164" fontId="6" fillId="0" borderId="0" pivotButton="0" quotePrefix="0" xfId="0"/>
    <xf numFmtId="0" fontId="14" fillId="6" borderId="0" pivotButton="0" quotePrefix="0" xfId="0"/>
    <xf numFmtId="0" fontId="16" fillId="0" borderId="0" pivotButton="0" quotePrefix="0" xfId="0"/>
    <xf numFmtId="0" fontId="6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dxfs count="2">
    <dxf>
      <fill>
        <patternFill patternType="solid">
          <fgColor rgb="00FCE8E6"/>
        </patternFill>
      </fill>
    </dxf>
    <dxf>
      <fill>
        <patternFill patternType="solid">
          <f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Cumulative Cash Impact</a:t>
            </a:r>
          </a:p>
        </rich>
      </tx>
    </title>
    <plotArea>
      <lineChart>
        <grouping val="standard"/>
        <ser>
          <idx val="0"/>
          <order val="0"/>
          <tx>
            <strRef>
              <f>'Scenario Summary'!H17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'Scenario Summary'!$G$18:$G$29</f>
            </numRef>
          </cat>
          <val>
            <numRef>
              <f>'Scenario Summary'!$H$18:$H$29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Cash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UpstreamCFO</author>
  </authors>
  <commentList>
    <comment ref="B7" authorId="0" shapeId="0">
      <text>
        <t>Illustrative sample input. Replace with actual business data or your own assumption.</t>
      </text>
    </comment>
    <comment ref="B8" authorId="0" shapeId="0">
      <text>
        <t>Illustrative sample input. Replace with actual business data or your own assumption.</t>
      </text>
    </comment>
    <comment ref="B9" authorId="0" shapeId="0">
      <text>
        <t>Illustrative sample input. Replace with actual business data or your own assumption.</t>
      </text>
    </comment>
    <comment ref="B10" authorId="0" shapeId="0">
      <text>
        <t>Illustrative sample input. Replace with actual business data or your own assumption.</t>
      </text>
    </comment>
    <comment ref="B11" authorId="0" shapeId="0">
      <text>
        <t>Illustrative sample input. Replace with actual business data or your own assumption.</t>
      </text>
    </comment>
    <comment ref="B12" authorId="0" shapeId="0">
      <text>
        <t>Illustrative sample input. Replace with actual business data or your own assumption.</t>
      </text>
    </comment>
    <comment ref="B13" authorId="0" shapeId="0">
      <text>
        <t>Illustrative sample input. Replace with actual business data or your own assumption.</t>
      </text>
    </comment>
    <comment ref="B14" authorId="0" shapeId="0">
      <text>
        <t>Illustrative sample input. Replace with actual business data or your own assumption.</t>
      </text>
    </comment>
    <comment ref="B15" authorId="0" shapeId="0">
      <text>
        <t>Illustrative sample input. Replace with actual business data or your own assumption.</t>
      </text>
    </comment>
    <comment ref="B16" authorId="0" shapeId="0">
      <text>
        <t>Illustrative sample input. Replace with actual business data or your own assumption.</t>
      </text>
    </comment>
    <comment ref="B17" authorId="0" shapeId="0">
      <text>
        <t>Illustrative sample input. Replace with actual business data or your own assumption.</t>
      </text>
    </comment>
    <comment ref="B22" authorId="0" shapeId="0">
      <text>
        <t>Illustrative sample input. Replace with actual business data or your own assumption.</t>
      </text>
    </comment>
    <comment ref="C22" authorId="0" shapeId="0">
      <text>
        <t>Illustrative sample input. Replace with actual business data or your own assumption.</t>
      </text>
    </comment>
    <comment ref="D22" authorId="0" shapeId="0">
      <text>
        <t>Illustrative sample input. Replace with actual business data or your own assumption.</t>
      </text>
    </comment>
    <comment ref="E22" authorId="0" shapeId="0">
      <text>
        <t>Illustrative sample input. Replace with actual business data or your own assumption.</t>
      </text>
    </comment>
    <comment ref="B27" authorId="0" shapeId="0">
      <text>
        <t>Illustrative sample input. Replace with actual business data or your own assumption.</t>
      </text>
    </comment>
    <comment ref="C27" authorId="0" shapeId="0">
      <text>
        <t>Illustrative sample input. Replace with actual business data or your own assumption.</t>
      </text>
    </comment>
    <comment ref="D27" authorId="0" shapeId="0">
      <text>
        <t>Illustrative sample input. Replace with actual business data or your own assumption.</t>
      </text>
    </comment>
    <comment ref="B28" authorId="0" shapeId="0">
      <text>
        <t>Illustrative sample input. Replace with actual business data or your own assumption.</t>
      </text>
    </comment>
    <comment ref="C28" authorId="0" shapeId="0">
      <text>
        <t>Illustrative sample input. Replace with actual business data or your own assumption.</t>
      </text>
    </comment>
    <comment ref="D28" authorId="0" shapeId="0">
      <text>
        <t>Illustrative sample input. Replace with actual business data or your own assumption.</t>
      </text>
    </comment>
    <comment ref="B29" authorId="0" shapeId="0">
      <text>
        <t>Illustrative sample input. Replace with actual business data or your own assumption.</t>
      </text>
    </comment>
    <comment ref="C29" authorId="0" shapeId="0">
      <text>
        <t>Illustrative sample input. Replace with actual business data or your own assumption.</t>
      </text>
    </comment>
    <comment ref="D29" authorId="0" shapeId="0">
      <text>
        <t>Illustrative sample input. Replace with actual business data or your own assumption.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Relationship Type="http://schemas.openxmlformats.org/officeDocument/2006/relationships/drawing" Target="/xl/drawings/drawing1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mailto:hello@upstreamcfo.com?subject=Customized%20financial%20model%20for%20my%20busines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4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4" customWidth="1" min="8" max="8"/>
  </cols>
  <sheetData>
    <row r="2">
      <c r="B2" s="1" t="inlineStr">
        <is>
          <t>Formula-Driven Technician + Vehicle Decision Model</t>
        </is>
      </c>
    </row>
    <row r="3"/>
    <row r="5">
      <c r="B5" s="2" t="inlineStr">
        <is>
          <t>A decision model for adding field capacity. It combines compensation, vehicle/tools, billable capacity, ramp time, direct costs, scenarios, break-even workload, cash required, and payback into one editable workbook.</t>
        </is>
      </c>
    </row>
    <row r="6"/>
    <row r="8" ht="22" customHeight="1">
      <c r="A8" s="3" t="inlineStr">
        <is>
          <t>How to use this workbook</t>
        </is>
      </c>
    </row>
    <row r="10">
      <c r="B10" s="4" t="inlineStr">
        <is>
          <t>1. Select Base, Downside, or Upside.</t>
        </is>
      </c>
    </row>
    <row r="11">
      <c r="B11" s="4" t="inlineStr">
        <is>
          <t>2. Replace blue assumptions with the actual technician, vehicle, pricing, capacity, and cash assumptions.</t>
        </is>
      </c>
    </row>
    <row r="12">
      <c r="B12" s="4" t="inlineStr">
        <is>
          <t>3. Review Monthly Model for formula-driven 12-month economics.</t>
        </is>
      </c>
    </row>
    <row r="13">
      <c r="B13" s="4" t="inlineStr">
        <is>
          <t>4. Review Scenario Summary for break-even, cash need, and downside comparison.</t>
        </is>
      </c>
    </row>
    <row r="14">
      <c r="B14" s="4" t="inlineStr">
        <is>
          <t>5. Use What to Consider and Checks before making the decision.</t>
        </is>
      </c>
    </row>
    <row r="17" ht="22" customHeight="1">
      <c r="A17" s="3" t="inlineStr">
        <is>
          <t>Workbook logic</t>
        </is>
      </c>
    </row>
    <row r="19">
      <c r="B19" s="5" t="inlineStr">
        <is>
          <t>Blue cells = inputs you can change</t>
        </is>
      </c>
    </row>
    <row r="20">
      <c r="B20" s="6" t="inlineStr">
        <is>
          <t>Black cells = formulas / calculations</t>
        </is>
      </c>
    </row>
    <row r="21">
      <c r="B21" s="7" t="inlineStr">
        <is>
          <t>Green cells = linked results from other sheets</t>
        </is>
      </c>
    </row>
    <row r="22">
      <c r="B22" s="8" t="inlineStr">
        <is>
          <t>Orange = review / caution</t>
        </is>
      </c>
    </row>
    <row r="23">
      <c r="B23" s="9" t="inlineStr">
        <is>
          <t>Light red = check / potential issue</t>
        </is>
      </c>
    </row>
    <row r="24">
      <c r="B24" s="10" t="inlineStr">
        <is>
          <t>Illustrative data only; replace with your own business information</t>
        </is>
      </c>
    </row>
    <row r="27" ht="22" customHeight="1">
      <c r="A27" s="3" t="inlineStr">
        <is>
          <t>Before you rely on the output</t>
        </is>
      </c>
    </row>
    <row r="29">
      <c r="B29" s="4" t="inlineStr">
        <is>
          <t>• Confirm there is enough demand, not just theoretical capacity.</t>
        </is>
      </c>
    </row>
    <row r="30">
      <c r="B30" s="4" t="inlineStr">
        <is>
          <t>• Include recruiting, training, dispatch/supervision, insurance, tools, fuel/maintenance, non-billable time, and collections timing.</t>
        </is>
      </c>
    </row>
    <row r="31">
      <c r="B31" s="4" t="inlineStr">
        <is>
          <t>• Stress-test utilization and revenue/day. High break-even utilization leaves little room for seasonality or downtime.</t>
        </is>
      </c>
    </row>
    <row r="32">
      <c r="B32" s="4" t="inlineStr">
        <is>
          <t>• Cash needed before payback matters even if the 12-month economics are positive.</t>
        </is>
      </c>
    </row>
    <row r="37" ht="34" customHeight="1">
      <c r="A37" s="11" t="inlineStr">
        <is>
          <t>Need a version customized to your business? Contact Elaine at UpstreamCFO.</t>
        </is>
      </c>
    </row>
    <row r="38">
      <c r="A38" s="12" t="inlineStr">
        <is>
          <t>hello@upstreamcfo.com  |  upstreamcfo.com  |  Monthly retainer or project-based engagement</t>
        </is>
      </c>
    </row>
    <row r="41">
      <c r="B41" s="13" t="inlineStr">
        <is>
          <t>upstreamcfo_sample_technician_vehicle_decision_model.xlsx</t>
        </is>
      </c>
    </row>
  </sheetData>
  <mergeCells count="22">
    <mergeCell ref="A17:G17"/>
    <mergeCell ref="A8:G8"/>
    <mergeCell ref="B14:G14"/>
    <mergeCell ref="B5:G6"/>
    <mergeCell ref="B23:G23"/>
    <mergeCell ref="B13:G13"/>
    <mergeCell ref="B29:G29"/>
    <mergeCell ref="B19:G19"/>
    <mergeCell ref="B10:G10"/>
    <mergeCell ref="A37:H37"/>
    <mergeCell ref="B30:G30"/>
    <mergeCell ref="B24:G24"/>
    <mergeCell ref="B20:G20"/>
    <mergeCell ref="B2:G3"/>
    <mergeCell ref="B32:G32"/>
    <mergeCell ref="B22:G22"/>
    <mergeCell ref="A27:G27"/>
    <mergeCell ref="A38:H38"/>
    <mergeCell ref="B31:G31"/>
    <mergeCell ref="B12:G12"/>
    <mergeCell ref="B21:G21"/>
    <mergeCell ref="B11:G11"/>
  </mergeCells>
  <hyperlinks>
    <hyperlink xmlns:r="http://schemas.openxmlformats.org/officeDocument/2006/relationships" ref="A37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20" customWidth="1" min="6" max="6"/>
    <col width="38" customWidth="1" min="7" max="7"/>
    <col width="4" customWidth="1" min="8" max="8"/>
  </cols>
  <sheetData>
    <row r="1" ht="34" customHeight="1">
      <c r="A1" s="14" t="inlineStr">
        <is>
          <t>Inputs — technician, vehicle, capacity, and scenarios</t>
        </is>
      </c>
    </row>
    <row r="3">
      <c r="A3" t="inlineStr">
        <is>
          <t>Selected scenario</t>
        </is>
      </c>
      <c r="B3" s="15" t="inlineStr">
        <is>
          <t>Base</t>
        </is>
      </c>
    </row>
    <row r="5" ht="22" customHeight="1">
      <c r="A5" s="3" t="inlineStr">
        <is>
          <t>Core assumptions</t>
        </is>
      </c>
    </row>
    <row r="6" ht="32" customHeight="1">
      <c r="A6" s="16" t="inlineStr">
        <is>
          <t>Assumption</t>
        </is>
      </c>
      <c r="B6" s="16" t="inlineStr">
        <is>
          <t>Input</t>
        </is>
      </c>
      <c r="C6" s="16" t="inlineStr">
        <is>
          <t>Units</t>
        </is>
      </c>
      <c r="D6" s="16" t="inlineStr"/>
      <c r="E6" s="16" t="inlineStr"/>
      <c r="F6" s="16" t="inlineStr"/>
      <c r="G6" s="16" t="inlineStr">
        <is>
          <t>Notes</t>
        </is>
      </c>
    </row>
    <row r="7">
      <c r="A7" t="inlineStr">
        <is>
          <t>Annual base wages</t>
        </is>
      </c>
      <c r="B7" s="17" t="n">
        <v>72000</v>
      </c>
      <c r="C7" s="18" t="inlineStr">
        <is>
          <t>$/year</t>
        </is>
      </c>
      <c r="G7" s="19" t="inlineStr">
        <is>
          <t>Employee wages before payroll tax/benefits.</t>
        </is>
      </c>
    </row>
    <row r="8">
      <c r="A8" t="inlineStr">
        <is>
          <t>Payroll taxes &amp; benefits %</t>
        </is>
      </c>
      <c r="B8" s="20" t="n">
        <v>0.18</v>
      </c>
      <c r="C8" s="18" t="inlineStr">
        <is>
          <t>% of wages</t>
        </is>
      </c>
      <c r="G8" s="19" t="inlineStr">
        <is>
          <t>Use actual burden where available.</t>
        </is>
      </c>
    </row>
    <row r="9">
      <c r="A9" t="inlineStr">
        <is>
          <t>Recruiting / onboarding</t>
        </is>
      </c>
      <c r="B9" s="17" t="n">
        <v>6500</v>
      </c>
      <c r="C9" s="18" t="inlineStr">
        <is>
          <t>one-time $</t>
        </is>
      </c>
      <c r="G9" s="19" t="inlineStr">
        <is>
          <t>Recruiting, background, onboarding, training.</t>
        </is>
      </c>
    </row>
    <row r="10">
      <c r="A10" t="inlineStr">
        <is>
          <t>Vehicle purchase / setup</t>
        </is>
      </c>
      <c r="B10" s="17" t="n">
        <v>52000</v>
      </c>
      <c r="C10" s="18" t="inlineStr">
        <is>
          <t>one-time $</t>
        </is>
      </c>
      <c r="G10" s="19" t="inlineStr">
        <is>
          <t>Purchase/down payment/setup; change if leasing/financing.</t>
        </is>
      </c>
    </row>
    <row r="11">
      <c r="A11" t="inlineStr">
        <is>
          <t>Annual vehicle operating cost</t>
        </is>
      </c>
      <c r="B11" s="17" t="n">
        <v>14500</v>
      </c>
      <c r="C11" s="18" t="inlineStr">
        <is>
          <t>$/year</t>
        </is>
      </c>
      <c r="G11" s="19" t="inlineStr">
        <is>
          <t>Insurance, fuel, maintenance, registration.</t>
        </is>
      </c>
    </row>
    <row r="12">
      <c r="A12" t="inlineStr">
        <is>
          <t>Tools / equipment upfront</t>
        </is>
      </c>
      <c r="B12" s="17" t="n">
        <v>9000</v>
      </c>
      <c r="C12" s="18" t="inlineStr">
        <is>
          <t>one-time $</t>
        </is>
      </c>
      <c r="G12" s="19" t="inlineStr">
        <is>
          <t>Tools, inventory, uniforms, devices, equipment.</t>
        </is>
      </c>
    </row>
    <row r="13">
      <c r="A13" t="inlineStr">
        <is>
          <t>Incremental supervision / admin</t>
        </is>
      </c>
      <c r="B13" s="17" t="n">
        <v>1000</v>
      </c>
      <c r="C13" s="18" t="inlineStr">
        <is>
          <t>$/month</t>
        </is>
      </c>
      <c r="G13" s="19" t="inlineStr">
        <is>
          <t>Dispatch, supervision, office/admin capacity.</t>
        </is>
      </c>
    </row>
    <row r="14">
      <c r="A14" t="inlineStr">
        <is>
          <t>Average revenue per billable day</t>
        </is>
      </c>
      <c r="B14" s="17" t="n">
        <v>1450</v>
      </c>
      <c r="C14" s="18" t="inlineStr">
        <is>
          <t>$/billable day</t>
        </is>
      </c>
      <c r="G14" s="19" t="inlineStr">
        <is>
          <t>Expected average under normal mix.</t>
        </is>
      </c>
    </row>
    <row r="15">
      <c r="A15" t="inlineStr">
        <is>
          <t>Direct materials / subcontract %</t>
        </is>
      </c>
      <c r="B15" s="20" t="n">
        <v>0.24</v>
      </c>
      <c r="C15" s="18" t="inlineStr">
        <is>
          <t>% of revenue</t>
        </is>
      </c>
      <c r="G15" s="19" t="inlineStr">
        <is>
          <t>Variable direct inputs excluding technician comp.</t>
        </is>
      </c>
    </row>
    <row r="16">
      <c r="A16" t="inlineStr">
        <is>
          <t>Billable days / month at full utilization</t>
        </is>
      </c>
      <c r="B16" s="21" t="n">
        <v>18</v>
      </c>
      <c r="C16" s="18" t="inlineStr">
        <is>
          <t>days/month</t>
        </is>
      </c>
      <c r="G16" s="19" t="inlineStr">
        <is>
          <t>Practical billable capacity, not calendar workdays.</t>
        </is>
      </c>
    </row>
    <row r="17">
      <c r="A17" t="inlineStr">
        <is>
          <t>Working cash available for this decision</t>
        </is>
      </c>
      <c r="B17" s="17" t="n">
        <v>90000</v>
      </c>
      <c r="C17" s="18" t="inlineStr">
        <is>
          <t>$</t>
        </is>
      </c>
      <c r="G17" s="19" t="inlineStr">
        <is>
          <t>Cash you are willing to commit before payback.</t>
        </is>
      </c>
    </row>
    <row r="20" ht="22" customHeight="1">
      <c r="A20" s="3" t="inlineStr">
        <is>
          <t>Base utilization ramp</t>
        </is>
      </c>
    </row>
    <row r="21" ht="32" customHeight="1">
      <c r="A21" s="16" t="inlineStr">
        <is>
          <t>Month</t>
        </is>
      </c>
      <c r="B21" s="16" t="inlineStr">
        <is>
          <t>M1</t>
        </is>
      </c>
      <c r="C21" s="16" t="inlineStr">
        <is>
          <t>M2</t>
        </is>
      </c>
      <c r="D21" s="16" t="inlineStr">
        <is>
          <t>M3</t>
        </is>
      </c>
      <c r="E21" s="16" t="inlineStr">
        <is>
          <t>M4+</t>
        </is>
      </c>
      <c r="F21" s="16" t="inlineStr"/>
      <c r="G21" s="16" t="inlineStr"/>
      <c r="H21" s="16" t="inlineStr"/>
    </row>
    <row r="22">
      <c r="A22" t="inlineStr">
        <is>
          <t>Utilization</t>
        </is>
      </c>
      <c r="B22" s="20" t="n">
        <v>0.35</v>
      </c>
      <c r="C22" s="20" t="n">
        <v>0.55</v>
      </c>
      <c r="D22" s="20" t="n">
        <v>0.75</v>
      </c>
      <c r="E22" s="20" t="n">
        <v>0.9</v>
      </c>
    </row>
    <row r="25" ht="22" customHeight="1">
      <c r="A25" s="3" t="inlineStr">
        <is>
          <t>Scenario assumptions</t>
        </is>
      </c>
    </row>
    <row r="26" ht="32" customHeight="1">
      <c r="A26" s="16" t="inlineStr">
        <is>
          <t>Assumption</t>
        </is>
      </c>
      <c r="B26" s="16" t="inlineStr">
        <is>
          <t>Base</t>
        </is>
      </c>
      <c r="C26" s="16" t="inlineStr">
        <is>
          <t>Downside</t>
        </is>
      </c>
      <c r="D26" s="16" t="inlineStr">
        <is>
          <t>Upside</t>
        </is>
      </c>
      <c r="E26" s="16" t="inlineStr">
        <is>
          <t>Selected</t>
        </is>
      </c>
      <c r="F26" s="16" t="inlineStr"/>
      <c r="G26" s="16" t="inlineStr"/>
      <c r="H26" s="16" t="inlineStr"/>
    </row>
    <row r="27">
      <c r="A27" t="inlineStr">
        <is>
          <t>Revenue/day multiplier</t>
        </is>
      </c>
      <c r="B27" s="20" t="n">
        <v>1</v>
      </c>
      <c r="C27" s="20" t="n">
        <v>0.9</v>
      </c>
      <c r="D27" s="20" t="n">
        <v>1.1</v>
      </c>
      <c r="E27" s="22">
        <f>INDEX(B27:D27,1,MATCH($B$3,$B$26:$D$26,0))</f>
        <v/>
      </c>
    </row>
    <row r="28">
      <c r="A28" t="inlineStr">
        <is>
          <t>Utilization multiplier</t>
        </is>
      </c>
      <c r="B28" s="20" t="n">
        <v>1</v>
      </c>
      <c r="C28" s="20" t="n">
        <v>0.8</v>
      </c>
      <c r="D28" s="20" t="n">
        <v>1.05</v>
      </c>
      <c r="E28" s="22">
        <f>INDEX(B28:D28,1,MATCH($B$3,$B$26:$D$26,0))</f>
        <v/>
      </c>
    </row>
    <row r="29">
      <c r="A29" t="inlineStr">
        <is>
          <t>Direct cost % adjustment</t>
        </is>
      </c>
      <c r="B29" s="20" t="n">
        <v>0</v>
      </c>
      <c r="C29" s="20" t="n">
        <v>0.03</v>
      </c>
      <c r="D29" s="20" t="n">
        <v>-0.01</v>
      </c>
      <c r="E29" s="22">
        <f>INDEX(B29:D29,1,MATCH($B$3,$B$26:$D$26,0))</f>
        <v/>
      </c>
    </row>
    <row r="33" ht="34" customHeight="1">
      <c r="A33" s="11" t="inlineStr">
        <is>
          <t>Need a version customized to your business? Contact Elaine at UpstreamCFO.</t>
        </is>
      </c>
    </row>
    <row r="34">
      <c r="A34" s="12" t="inlineStr">
        <is>
          <t>hello@upstreamcfo.com  |  upstreamcfo.com  |  Monthly retainer or project-based engagement</t>
        </is>
      </c>
    </row>
  </sheetData>
  <mergeCells count="6">
    <mergeCell ref="A1:H1"/>
    <mergeCell ref="A20:G20"/>
    <mergeCell ref="A33:H33"/>
    <mergeCell ref="A25:G25"/>
    <mergeCell ref="A5:G5"/>
    <mergeCell ref="A34:H34"/>
  </mergeCells>
  <dataValidations count="1">
    <dataValidation sqref="B3" showDropDown="0" showInputMessage="0" showErrorMessage="0" allowBlank="0" type="list">
      <formula1>"Base,Downside,Upside"</formula1>
    </dataValidation>
  </dataValidations>
  <hyperlinks>
    <hyperlink xmlns:r="http://schemas.openxmlformats.org/officeDocument/2006/relationships" ref="A33" r:id="rId1"/>
  </hyperlink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5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8" customWidth="1" min="14" max="14"/>
  </cols>
  <sheetData>
    <row r="1" ht="34" customHeight="1">
      <c r="A1" s="14" t="inlineStr">
        <is>
          <t>Monthly Model — selected scenario</t>
        </is>
      </c>
    </row>
    <row r="4" ht="32" customHeight="1">
      <c r="A4" s="16" t="inlineStr">
        <is>
          <t>Metric</t>
        </is>
      </c>
      <c r="B4" s="16" t="inlineStr">
        <is>
          <t>M1</t>
        </is>
      </c>
      <c r="C4" s="16" t="inlineStr">
        <is>
          <t>M2</t>
        </is>
      </c>
      <c r="D4" s="16" t="inlineStr">
        <is>
          <t>M3</t>
        </is>
      </c>
      <c r="E4" s="16" t="inlineStr">
        <is>
          <t>M4</t>
        </is>
      </c>
      <c r="F4" s="16" t="inlineStr">
        <is>
          <t>M5</t>
        </is>
      </c>
      <c r="G4" s="16" t="inlineStr">
        <is>
          <t>M6</t>
        </is>
      </c>
      <c r="H4" s="16" t="inlineStr">
        <is>
          <t>M7</t>
        </is>
      </c>
      <c r="I4" s="16" t="inlineStr">
        <is>
          <t>M8</t>
        </is>
      </c>
      <c r="J4" s="16" t="inlineStr">
        <is>
          <t>M9</t>
        </is>
      </c>
      <c r="K4" s="16" t="inlineStr">
        <is>
          <t>M10</t>
        </is>
      </c>
      <c r="L4" s="16" t="inlineStr">
        <is>
          <t>M11</t>
        </is>
      </c>
      <c r="M4" s="16" t="inlineStr">
        <is>
          <t>M12</t>
        </is>
      </c>
      <c r="N4" s="16" t="inlineStr">
        <is>
          <t>12M Total / End</t>
        </is>
      </c>
    </row>
    <row r="5">
      <c r="A5" t="inlineStr">
        <is>
          <t>Base utilization</t>
        </is>
      </c>
      <c r="B5" s="23">
        <f>Inputs!$B$22</f>
        <v/>
      </c>
      <c r="C5" s="23">
        <f>Inputs!$C$22</f>
        <v/>
      </c>
      <c r="D5" s="23">
        <f>Inputs!$D$22</f>
        <v/>
      </c>
      <c r="E5" s="23">
        <f>Inputs!$E$22</f>
        <v/>
      </c>
      <c r="F5" s="23">
        <f>Inputs!$E$22</f>
        <v/>
      </c>
      <c r="G5" s="23">
        <f>Inputs!$E$22</f>
        <v/>
      </c>
      <c r="H5" s="23">
        <f>Inputs!$E$22</f>
        <v/>
      </c>
      <c r="I5" s="23">
        <f>Inputs!$E$22</f>
        <v/>
      </c>
      <c r="J5" s="23">
        <f>Inputs!$E$22</f>
        <v/>
      </c>
      <c r="K5" s="23">
        <f>Inputs!$E$22</f>
        <v/>
      </c>
      <c r="L5" s="23">
        <f>Inputs!$E$22</f>
        <v/>
      </c>
      <c r="M5" s="23">
        <f>Inputs!$E$22</f>
        <v/>
      </c>
    </row>
    <row r="6">
      <c r="A6" t="inlineStr">
        <is>
          <t>Scenario utilization</t>
        </is>
      </c>
      <c r="B6" s="23">
        <f>MIN(1,B5*Inputs!$E$28)</f>
        <v/>
      </c>
      <c r="C6" s="23">
        <f>MIN(1,C5*Inputs!$E$28)</f>
        <v/>
      </c>
      <c r="D6" s="23">
        <f>MIN(1,D5*Inputs!$E$28)</f>
        <v/>
      </c>
      <c r="E6" s="23">
        <f>MIN(1,E5*Inputs!$E$28)</f>
        <v/>
      </c>
      <c r="F6" s="23">
        <f>MIN(1,F5*Inputs!$E$28)</f>
        <v/>
      </c>
      <c r="G6" s="23">
        <f>MIN(1,G5*Inputs!$E$28)</f>
        <v/>
      </c>
      <c r="H6" s="23">
        <f>MIN(1,H5*Inputs!$E$28)</f>
        <v/>
      </c>
      <c r="I6" s="23">
        <f>MIN(1,I5*Inputs!$E$28)</f>
        <v/>
      </c>
      <c r="J6" s="23">
        <f>MIN(1,J5*Inputs!$E$28)</f>
        <v/>
      </c>
      <c r="K6" s="23">
        <f>MIN(1,K5*Inputs!$E$28)</f>
        <v/>
      </c>
      <c r="L6" s="23">
        <f>MIN(1,L5*Inputs!$E$28)</f>
        <v/>
      </c>
      <c r="M6" s="23">
        <f>MIN(1,M5*Inputs!$E$28)</f>
        <v/>
      </c>
    </row>
    <row r="7">
      <c r="A7" t="inlineStr">
        <is>
          <t>Billable days</t>
        </is>
      </c>
      <c r="B7" s="24">
        <f>B6*Inputs!$B$16</f>
        <v/>
      </c>
      <c r="C7" s="24">
        <f>C6*Inputs!$B$16</f>
        <v/>
      </c>
      <c r="D7" s="24">
        <f>D6*Inputs!$B$16</f>
        <v/>
      </c>
      <c r="E7" s="24">
        <f>E6*Inputs!$B$16</f>
        <v/>
      </c>
      <c r="F7" s="24">
        <f>F6*Inputs!$B$16</f>
        <v/>
      </c>
      <c r="G7" s="24">
        <f>G6*Inputs!$B$16</f>
        <v/>
      </c>
      <c r="H7" s="24">
        <f>H6*Inputs!$B$16</f>
        <v/>
      </c>
      <c r="I7" s="24">
        <f>I6*Inputs!$B$16</f>
        <v/>
      </c>
      <c r="J7" s="24">
        <f>J6*Inputs!$B$16</f>
        <v/>
      </c>
      <c r="K7" s="24">
        <f>K6*Inputs!$B$16</f>
        <v/>
      </c>
      <c r="L7" s="24">
        <f>L6*Inputs!$B$16</f>
        <v/>
      </c>
      <c r="M7" s="24">
        <f>M6*Inputs!$B$16</f>
        <v/>
      </c>
      <c r="N7" s="25">
        <f>SUM(B7:M7)</f>
        <v/>
      </c>
    </row>
    <row r="8">
      <c r="A8" t="inlineStr">
        <is>
          <t>Revenue / billable day</t>
        </is>
      </c>
      <c r="B8" s="26">
        <f>Inputs!$B$14*Inputs!$E$27</f>
        <v/>
      </c>
      <c r="C8" s="26">
        <f>Inputs!$B$14*Inputs!$E$27</f>
        <v/>
      </c>
      <c r="D8" s="26">
        <f>Inputs!$B$14*Inputs!$E$27</f>
        <v/>
      </c>
      <c r="E8" s="26">
        <f>Inputs!$B$14*Inputs!$E$27</f>
        <v/>
      </c>
      <c r="F8" s="26">
        <f>Inputs!$B$14*Inputs!$E$27</f>
        <v/>
      </c>
      <c r="G8" s="26">
        <f>Inputs!$B$14*Inputs!$E$27</f>
        <v/>
      </c>
      <c r="H8" s="26">
        <f>Inputs!$B$14*Inputs!$E$27</f>
        <v/>
      </c>
      <c r="I8" s="26">
        <f>Inputs!$B$14*Inputs!$E$27</f>
        <v/>
      </c>
      <c r="J8" s="26">
        <f>Inputs!$B$14*Inputs!$E$27</f>
        <v/>
      </c>
      <c r="K8" s="26">
        <f>Inputs!$B$14*Inputs!$E$27</f>
        <v/>
      </c>
      <c r="L8" s="26">
        <f>Inputs!$B$14*Inputs!$E$27</f>
        <v/>
      </c>
      <c r="M8" s="26">
        <f>Inputs!$B$14*Inputs!$E$27</f>
        <v/>
      </c>
    </row>
    <row r="9">
      <c r="A9" t="inlineStr">
        <is>
          <t>Revenue</t>
        </is>
      </c>
      <c r="B9" s="26">
        <f>B7*B8</f>
        <v/>
      </c>
      <c r="C9" s="26">
        <f>C7*C8</f>
        <v/>
      </c>
      <c r="D9" s="26">
        <f>D7*D8</f>
        <v/>
      </c>
      <c r="E9" s="26">
        <f>E7*E8</f>
        <v/>
      </c>
      <c r="F9" s="26">
        <f>F7*F8</f>
        <v/>
      </c>
      <c r="G9" s="26">
        <f>G7*G8</f>
        <v/>
      </c>
      <c r="H9" s="26">
        <f>H7*H8</f>
        <v/>
      </c>
      <c r="I9" s="26">
        <f>I7*I8</f>
        <v/>
      </c>
      <c r="J9" s="26">
        <f>J7*J8</f>
        <v/>
      </c>
      <c r="K9" s="26">
        <f>K7*K8</f>
        <v/>
      </c>
      <c r="L9" s="26">
        <f>L7*L8</f>
        <v/>
      </c>
      <c r="M9" s="26">
        <f>M7*M8</f>
        <v/>
      </c>
      <c r="N9" s="26">
        <f>SUM(B9:M9)</f>
        <v/>
      </c>
    </row>
    <row r="10">
      <c r="A10" t="inlineStr">
        <is>
          <t>Direct cost %</t>
        </is>
      </c>
      <c r="B10" s="23">
        <f>MAX(0,MIN(1,Inputs!$B$15+Inputs!$E$29))</f>
        <v/>
      </c>
      <c r="C10" s="23">
        <f>MAX(0,MIN(1,Inputs!$B$15+Inputs!$E$29))</f>
        <v/>
      </c>
      <c r="D10" s="23">
        <f>MAX(0,MIN(1,Inputs!$B$15+Inputs!$E$29))</f>
        <v/>
      </c>
      <c r="E10" s="23">
        <f>MAX(0,MIN(1,Inputs!$B$15+Inputs!$E$29))</f>
        <v/>
      </c>
      <c r="F10" s="23">
        <f>MAX(0,MIN(1,Inputs!$B$15+Inputs!$E$29))</f>
        <v/>
      </c>
      <c r="G10" s="23">
        <f>MAX(0,MIN(1,Inputs!$B$15+Inputs!$E$29))</f>
        <v/>
      </c>
      <c r="H10" s="23">
        <f>MAX(0,MIN(1,Inputs!$B$15+Inputs!$E$29))</f>
        <v/>
      </c>
      <c r="I10" s="23">
        <f>MAX(0,MIN(1,Inputs!$B$15+Inputs!$E$29))</f>
        <v/>
      </c>
      <c r="J10" s="23">
        <f>MAX(0,MIN(1,Inputs!$B$15+Inputs!$E$29))</f>
        <v/>
      </c>
      <c r="K10" s="23">
        <f>MAX(0,MIN(1,Inputs!$B$15+Inputs!$E$29))</f>
        <v/>
      </c>
      <c r="L10" s="23">
        <f>MAX(0,MIN(1,Inputs!$B$15+Inputs!$E$29))</f>
        <v/>
      </c>
      <c r="M10" s="23">
        <f>MAX(0,MIN(1,Inputs!$B$15+Inputs!$E$29))</f>
        <v/>
      </c>
    </row>
    <row r="11">
      <c r="A11" t="inlineStr">
        <is>
          <t>Direct costs</t>
        </is>
      </c>
      <c r="B11" s="26">
        <f>B9*B10</f>
        <v/>
      </c>
      <c r="C11" s="26">
        <f>C9*C10</f>
        <v/>
      </c>
      <c r="D11" s="26">
        <f>D9*D10</f>
        <v/>
      </c>
      <c r="E11" s="26">
        <f>E9*E10</f>
        <v/>
      </c>
      <c r="F11" s="26">
        <f>F9*F10</f>
        <v/>
      </c>
      <c r="G11" s="26">
        <f>G9*G10</f>
        <v/>
      </c>
      <c r="H11" s="26">
        <f>H9*H10</f>
        <v/>
      </c>
      <c r="I11" s="26">
        <f>I9*I10</f>
        <v/>
      </c>
      <c r="J11" s="26">
        <f>J9*J10</f>
        <v/>
      </c>
      <c r="K11" s="26">
        <f>K9*K10</f>
        <v/>
      </c>
      <c r="L11" s="26">
        <f>L9*L10</f>
        <v/>
      </c>
      <c r="M11" s="26">
        <f>M9*M10</f>
        <v/>
      </c>
      <c r="N11" s="26">
        <f>SUM(B11:M11)</f>
        <v/>
      </c>
    </row>
    <row r="12">
      <c r="A12" t="inlineStr">
        <is>
          <t>Gross contribution</t>
        </is>
      </c>
      <c r="B12" s="26">
        <f>B9-B11</f>
        <v/>
      </c>
      <c r="C12" s="26">
        <f>C9-C11</f>
        <v/>
      </c>
      <c r="D12" s="26">
        <f>D9-D11</f>
        <v/>
      </c>
      <c r="E12" s="26">
        <f>E9-E11</f>
        <v/>
      </c>
      <c r="F12" s="26">
        <f>F9-F11</f>
        <v/>
      </c>
      <c r="G12" s="26">
        <f>G9-G11</f>
        <v/>
      </c>
      <c r="H12" s="26">
        <f>H9-H11</f>
        <v/>
      </c>
      <c r="I12" s="26">
        <f>I9-I11</f>
        <v/>
      </c>
      <c r="J12" s="26">
        <f>J9-J11</f>
        <v/>
      </c>
      <c r="K12" s="26">
        <f>K9-K11</f>
        <v/>
      </c>
      <c r="L12" s="26">
        <f>L9-L11</f>
        <v/>
      </c>
      <c r="M12" s="26">
        <f>M9-M11</f>
        <v/>
      </c>
      <c r="N12" s="26">
        <f>SUM(B12:M12)</f>
        <v/>
      </c>
    </row>
    <row r="13">
      <c r="A13" t="inlineStr">
        <is>
          <t>Wages + burden</t>
        </is>
      </c>
      <c r="B13" s="26">
        <f>Inputs!$B$7/12*(1+Inputs!$B$8)</f>
        <v/>
      </c>
      <c r="C13" s="26">
        <f>Inputs!$B$7/12*(1+Inputs!$B$8)</f>
        <v/>
      </c>
      <c r="D13" s="26">
        <f>Inputs!$B$7/12*(1+Inputs!$B$8)</f>
        <v/>
      </c>
      <c r="E13" s="26">
        <f>Inputs!$B$7/12*(1+Inputs!$B$8)</f>
        <v/>
      </c>
      <c r="F13" s="26">
        <f>Inputs!$B$7/12*(1+Inputs!$B$8)</f>
        <v/>
      </c>
      <c r="G13" s="26">
        <f>Inputs!$B$7/12*(1+Inputs!$B$8)</f>
        <v/>
      </c>
      <c r="H13" s="26">
        <f>Inputs!$B$7/12*(1+Inputs!$B$8)</f>
        <v/>
      </c>
      <c r="I13" s="26">
        <f>Inputs!$B$7/12*(1+Inputs!$B$8)</f>
        <v/>
      </c>
      <c r="J13" s="26">
        <f>Inputs!$B$7/12*(1+Inputs!$B$8)</f>
        <v/>
      </c>
      <c r="K13" s="26">
        <f>Inputs!$B$7/12*(1+Inputs!$B$8)</f>
        <v/>
      </c>
      <c r="L13" s="26">
        <f>Inputs!$B$7/12*(1+Inputs!$B$8)</f>
        <v/>
      </c>
      <c r="M13" s="26">
        <f>Inputs!$B$7/12*(1+Inputs!$B$8)</f>
        <v/>
      </c>
      <c r="N13" s="26">
        <f>SUM(B13:M13)</f>
        <v/>
      </c>
    </row>
    <row r="14">
      <c r="A14" t="inlineStr">
        <is>
          <t>Vehicle operating cost</t>
        </is>
      </c>
      <c r="B14" s="26">
        <f>Inputs!$B$11/12</f>
        <v/>
      </c>
      <c r="C14" s="26">
        <f>Inputs!$B$11/12</f>
        <v/>
      </c>
      <c r="D14" s="26">
        <f>Inputs!$B$11/12</f>
        <v/>
      </c>
      <c r="E14" s="26">
        <f>Inputs!$B$11/12</f>
        <v/>
      </c>
      <c r="F14" s="26">
        <f>Inputs!$B$11/12</f>
        <v/>
      </c>
      <c r="G14" s="26">
        <f>Inputs!$B$11/12</f>
        <v/>
      </c>
      <c r="H14" s="26">
        <f>Inputs!$B$11/12</f>
        <v/>
      </c>
      <c r="I14" s="26">
        <f>Inputs!$B$11/12</f>
        <v/>
      </c>
      <c r="J14" s="26">
        <f>Inputs!$B$11/12</f>
        <v/>
      </c>
      <c r="K14" s="26">
        <f>Inputs!$B$11/12</f>
        <v/>
      </c>
      <c r="L14" s="26">
        <f>Inputs!$B$11/12</f>
        <v/>
      </c>
      <c r="M14" s="26">
        <f>Inputs!$B$11/12</f>
        <v/>
      </c>
      <c r="N14" s="26">
        <f>SUM(B14:M14)</f>
        <v/>
      </c>
    </row>
    <row r="15">
      <c r="A15" t="inlineStr">
        <is>
          <t>Supervision / admin</t>
        </is>
      </c>
      <c r="B15" s="26">
        <f>Inputs!$B$13</f>
        <v/>
      </c>
      <c r="C15" s="26">
        <f>Inputs!$B$13</f>
        <v/>
      </c>
      <c r="D15" s="26">
        <f>Inputs!$B$13</f>
        <v/>
      </c>
      <c r="E15" s="26">
        <f>Inputs!$B$13</f>
        <v/>
      </c>
      <c r="F15" s="26">
        <f>Inputs!$B$13</f>
        <v/>
      </c>
      <c r="G15" s="26">
        <f>Inputs!$B$13</f>
        <v/>
      </c>
      <c r="H15" s="26">
        <f>Inputs!$B$13</f>
        <v/>
      </c>
      <c r="I15" s="26">
        <f>Inputs!$B$13</f>
        <v/>
      </c>
      <c r="J15" s="26">
        <f>Inputs!$B$13</f>
        <v/>
      </c>
      <c r="K15" s="26">
        <f>Inputs!$B$13</f>
        <v/>
      </c>
      <c r="L15" s="26">
        <f>Inputs!$B$13</f>
        <v/>
      </c>
      <c r="M15" s="26">
        <f>Inputs!$B$13</f>
        <v/>
      </c>
      <c r="N15" s="26">
        <f>SUM(B15:M15)</f>
        <v/>
      </c>
    </row>
    <row r="16">
      <c r="A16" t="inlineStr">
        <is>
          <t>Recurring fixed cost</t>
        </is>
      </c>
      <c r="B16" s="26">
        <f>SUM(B13:B15)</f>
        <v/>
      </c>
      <c r="C16" s="26">
        <f>SUM(C13:C15)</f>
        <v/>
      </c>
      <c r="D16" s="26">
        <f>SUM(D13:D15)</f>
        <v/>
      </c>
      <c r="E16" s="26">
        <f>SUM(E13:E15)</f>
        <v/>
      </c>
      <c r="F16" s="26">
        <f>SUM(F13:F15)</f>
        <v/>
      </c>
      <c r="G16" s="26">
        <f>SUM(G13:G15)</f>
        <v/>
      </c>
      <c r="H16" s="26">
        <f>SUM(H13:H15)</f>
        <v/>
      </c>
      <c r="I16" s="26">
        <f>SUM(I13:I15)</f>
        <v/>
      </c>
      <c r="J16" s="26">
        <f>SUM(J13:J15)</f>
        <v/>
      </c>
      <c r="K16" s="26">
        <f>SUM(K13:K15)</f>
        <v/>
      </c>
      <c r="L16" s="26">
        <f>SUM(L13:L15)</f>
        <v/>
      </c>
      <c r="M16" s="26">
        <f>SUM(M13:M15)</f>
        <v/>
      </c>
      <c r="N16" s="26">
        <f>SUM(B16:M16)</f>
        <v/>
      </c>
    </row>
    <row r="17">
      <c r="A17" t="inlineStr">
        <is>
          <t>Operating contribution</t>
        </is>
      </c>
      <c r="B17" s="26">
        <f>B12-B16</f>
        <v/>
      </c>
      <c r="C17" s="26">
        <f>C12-C16</f>
        <v/>
      </c>
      <c r="D17" s="26">
        <f>D12-D16</f>
        <v/>
      </c>
      <c r="E17" s="26">
        <f>E12-E16</f>
        <v/>
      </c>
      <c r="F17" s="26">
        <f>F12-F16</f>
        <v/>
      </c>
      <c r="G17" s="26">
        <f>G12-G16</f>
        <v/>
      </c>
      <c r="H17" s="26">
        <f>H12-H16</f>
        <v/>
      </c>
      <c r="I17" s="26">
        <f>I12-I16</f>
        <v/>
      </c>
      <c r="J17" s="26">
        <f>J12-J16</f>
        <v/>
      </c>
      <c r="K17" s="26">
        <f>K12-K16</f>
        <v/>
      </c>
      <c r="L17" s="26">
        <f>L12-L16</f>
        <v/>
      </c>
      <c r="M17" s="26">
        <f>M12-M16</f>
        <v/>
      </c>
      <c r="N17" s="26">
        <f>SUM(B17:M17)</f>
        <v/>
      </c>
    </row>
    <row r="18">
      <c r="A18" t="inlineStr">
        <is>
          <t>One-time cash outflow</t>
        </is>
      </c>
      <c r="B18" s="26">
        <f>IF(COLUMN()=2,Inputs!$B$9+Inputs!$B$10+Inputs!$B$12,0)</f>
        <v/>
      </c>
      <c r="C18" s="26">
        <f>IF(COLUMN()=2,Inputs!$B$9+Inputs!$B$10+Inputs!$B$12,0)</f>
        <v/>
      </c>
      <c r="D18" s="26">
        <f>IF(COLUMN()=2,Inputs!$B$9+Inputs!$B$10+Inputs!$B$12,0)</f>
        <v/>
      </c>
      <c r="E18" s="26">
        <f>IF(COLUMN()=2,Inputs!$B$9+Inputs!$B$10+Inputs!$B$12,0)</f>
        <v/>
      </c>
      <c r="F18" s="26">
        <f>IF(COLUMN()=2,Inputs!$B$9+Inputs!$B$10+Inputs!$B$12,0)</f>
        <v/>
      </c>
      <c r="G18" s="26">
        <f>IF(COLUMN()=2,Inputs!$B$9+Inputs!$B$10+Inputs!$B$12,0)</f>
        <v/>
      </c>
      <c r="H18" s="26">
        <f>IF(COLUMN()=2,Inputs!$B$9+Inputs!$B$10+Inputs!$B$12,0)</f>
        <v/>
      </c>
      <c r="I18" s="26">
        <f>IF(COLUMN()=2,Inputs!$B$9+Inputs!$B$10+Inputs!$B$12,0)</f>
        <v/>
      </c>
      <c r="J18" s="26">
        <f>IF(COLUMN()=2,Inputs!$B$9+Inputs!$B$10+Inputs!$B$12,0)</f>
        <v/>
      </c>
      <c r="K18" s="26">
        <f>IF(COLUMN()=2,Inputs!$B$9+Inputs!$B$10+Inputs!$B$12,0)</f>
        <v/>
      </c>
      <c r="L18" s="26">
        <f>IF(COLUMN()=2,Inputs!$B$9+Inputs!$B$10+Inputs!$B$12,0)</f>
        <v/>
      </c>
      <c r="M18" s="26">
        <f>IF(COLUMN()=2,Inputs!$B$9+Inputs!$B$10+Inputs!$B$12,0)</f>
        <v/>
      </c>
      <c r="N18" s="26">
        <f>SUM(B18:M18)</f>
        <v/>
      </c>
    </row>
    <row r="19">
      <c r="A19" t="inlineStr">
        <is>
          <t>Net cash impact</t>
        </is>
      </c>
      <c r="B19" s="26">
        <f>B17-B18</f>
        <v/>
      </c>
      <c r="C19" s="26">
        <f>C17-C18</f>
        <v/>
      </c>
      <c r="D19" s="26">
        <f>D17-D18</f>
        <v/>
      </c>
      <c r="E19" s="26">
        <f>E17-E18</f>
        <v/>
      </c>
      <c r="F19" s="26">
        <f>F17-F18</f>
        <v/>
      </c>
      <c r="G19" s="26">
        <f>G17-G18</f>
        <v/>
      </c>
      <c r="H19" s="26">
        <f>H17-H18</f>
        <v/>
      </c>
      <c r="I19" s="26">
        <f>I17-I18</f>
        <v/>
      </c>
      <c r="J19" s="26">
        <f>J17-J18</f>
        <v/>
      </c>
      <c r="K19" s="26">
        <f>K17-K18</f>
        <v/>
      </c>
      <c r="L19" s="26">
        <f>L17-L18</f>
        <v/>
      </c>
      <c r="M19" s="26">
        <f>M17-M18</f>
        <v/>
      </c>
      <c r="N19" s="26">
        <f>SUM(B19:M19)</f>
        <v/>
      </c>
    </row>
    <row r="20">
      <c r="A20" t="inlineStr">
        <is>
          <t>Cumulative cash impact</t>
        </is>
      </c>
      <c r="B20" s="26">
        <f>B19</f>
        <v/>
      </c>
      <c r="C20" s="26">
        <f>B20+C19</f>
        <v/>
      </c>
      <c r="D20" s="26">
        <f>C20+D19</f>
        <v/>
      </c>
      <c r="E20" s="26">
        <f>D20+E19</f>
        <v/>
      </c>
      <c r="F20" s="26">
        <f>E20+F19</f>
        <v/>
      </c>
      <c r="G20" s="26">
        <f>F20+G19</f>
        <v/>
      </c>
      <c r="H20" s="26">
        <f>G20+H19</f>
        <v/>
      </c>
      <c r="I20" s="26">
        <f>H20+I19</f>
        <v/>
      </c>
      <c r="J20" s="26">
        <f>I20+J19</f>
        <v/>
      </c>
      <c r="K20" s="26">
        <f>J20+K19</f>
        <v/>
      </c>
      <c r="L20" s="26">
        <f>K20+L19</f>
        <v/>
      </c>
      <c r="M20" s="26">
        <f>L20+M19</f>
        <v/>
      </c>
      <c r="N20" s="26">
        <f>M20</f>
        <v/>
      </c>
    </row>
    <row r="21">
      <c r="A21" t="inlineStr">
        <is>
          <t>Payback candidate</t>
        </is>
      </c>
      <c r="B21" s="25">
        <f>IF(B20&gt;=0,1,99)</f>
        <v/>
      </c>
      <c r="C21" s="25">
        <f>IF(C20&gt;=0,2,99)</f>
        <v/>
      </c>
      <c r="D21" s="25">
        <f>IF(D20&gt;=0,3,99)</f>
        <v/>
      </c>
      <c r="E21" s="25">
        <f>IF(E20&gt;=0,4,99)</f>
        <v/>
      </c>
      <c r="F21" s="25">
        <f>IF(F20&gt;=0,5,99)</f>
        <v/>
      </c>
      <c r="G21" s="25">
        <f>IF(G20&gt;=0,6,99)</f>
        <v/>
      </c>
      <c r="H21" s="25">
        <f>IF(H20&gt;=0,7,99)</f>
        <v/>
      </c>
      <c r="I21" s="25">
        <f>IF(I20&gt;=0,8,99)</f>
        <v/>
      </c>
      <c r="J21" s="25">
        <f>IF(J20&gt;=0,9,99)</f>
        <v/>
      </c>
      <c r="K21" s="25">
        <f>IF(K20&gt;=0,10,99)</f>
        <v/>
      </c>
      <c r="L21" s="25">
        <f>IF(L20&gt;=0,11,99)</f>
        <v/>
      </c>
      <c r="M21" s="25">
        <f>IF(M20&gt;=0,12,99)</f>
        <v/>
      </c>
      <c r="N21" s="25">
        <f>MIN(B21:M21)</f>
        <v/>
      </c>
    </row>
    <row r="24" ht="34" customHeight="1">
      <c r="A24" s="11" t="inlineStr">
        <is>
          <t>Need a version customized to your business? Contact Elaine at UpstreamCFO.</t>
        </is>
      </c>
    </row>
    <row r="25">
      <c r="A25" s="12" t="inlineStr">
        <is>
          <t>hello@upstreamcfo.com  |  upstreamcfo.com  |  Monthly retainer or project-based engagement</t>
        </is>
      </c>
    </row>
  </sheetData>
  <mergeCells count="3">
    <mergeCell ref="A25:H25"/>
    <mergeCell ref="A24:H24"/>
    <mergeCell ref="A1:H1"/>
  </mergeCells>
  <hyperlinks>
    <hyperlink xmlns:r="http://schemas.openxmlformats.org/officeDocument/2006/relationships" ref="A24" r:id="rId1"/>
  </hyperlink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35" customWidth="1" min="5" max="5"/>
    <col width="4" customWidth="1" min="6" max="6"/>
    <col width="4" customWidth="1" min="7" max="7"/>
    <col width="4" customWidth="1" min="8" max="8"/>
  </cols>
  <sheetData>
    <row r="1" ht="34" customHeight="1">
      <c r="A1" s="14" t="inlineStr">
        <is>
          <t>Scenario Summary — decision output</t>
        </is>
      </c>
    </row>
    <row r="4" ht="22" customHeight="1">
      <c r="A4" s="3" t="inlineStr">
        <is>
          <t>Selected scenario metrics</t>
        </is>
      </c>
    </row>
    <row r="5" ht="32" customHeight="1">
      <c r="A5" s="16" t="inlineStr">
        <is>
          <t>Metric</t>
        </is>
      </c>
      <c r="B5" s="16" t="inlineStr">
        <is>
          <t>Output</t>
        </is>
      </c>
      <c r="C5" s="16" t="inlineStr"/>
      <c r="D5" s="16" t="inlineStr"/>
      <c r="E5" s="16" t="inlineStr"/>
      <c r="F5" s="16" t="inlineStr"/>
    </row>
    <row r="6">
      <c r="A6" t="inlineStr">
        <is>
          <t>Selected scenario</t>
        </is>
      </c>
      <c r="B6" s="7">
        <f>Inputs!B3</f>
        <v/>
      </c>
    </row>
    <row r="7">
      <c r="A7" t="inlineStr">
        <is>
          <t>Steady-state monthly contribution</t>
        </is>
      </c>
      <c r="B7" s="26">
        <f>AVERAGE('Monthly Model'!E17:M17)</f>
        <v/>
      </c>
    </row>
    <row r="8">
      <c r="A8" t="inlineStr">
        <is>
          <t>Break-even billable days / month</t>
        </is>
      </c>
      <c r="B8" s="24">
        <f>IFERROR('Monthly Model'!M16/('Monthly Model'!M8*(1-'Monthly Model'!M10)),0)</f>
        <v/>
      </c>
    </row>
    <row r="9">
      <c r="A9" t="inlineStr">
        <is>
          <t>Break-even utilization</t>
        </is>
      </c>
      <c r="B9" s="23">
        <f>IFERROR(B8/Inputs!B16,0)</f>
        <v/>
      </c>
    </row>
    <row r="10">
      <c r="A10" t="inlineStr">
        <is>
          <t>Lowest cumulative cash impact</t>
        </is>
      </c>
      <c r="B10" s="26">
        <f>MIN('Monthly Model'!B20:M20)</f>
        <v/>
      </c>
    </row>
    <row r="11">
      <c r="A11" t="inlineStr">
        <is>
          <t>Cash required before payback</t>
        </is>
      </c>
      <c r="B11" s="26">
        <f>MAX(0,-B10)</f>
        <v/>
      </c>
    </row>
    <row r="12">
      <c r="A12" t="inlineStr">
        <is>
          <t>Payback month</t>
        </is>
      </c>
      <c r="B12" s="7">
        <f>IF(MIN('Monthly Model'!B21:M21)=99,"Not within 12 months",MIN('Monthly Model'!B21:M21))</f>
        <v/>
      </c>
    </row>
    <row r="13">
      <c r="A13" t="inlineStr">
        <is>
          <t>12-month net cash impact</t>
        </is>
      </c>
      <c r="B13" s="26">
        <f>'Monthly Model'!M20</f>
        <v/>
      </c>
    </row>
    <row r="16" ht="22" customHeight="1">
      <c r="A16" s="3" t="inlineStr">
        <is>
          <t>Scenario comparison — steady-state economics</t>
        </is>
      </c>
    </row>
    <row r="17" ht="32" customHeight="1">
      <c r="A17" s="16" t="inlineStr">
        <is>
          <t>Scenario</t>
        </is>
      </c>
      <c r="B17" s="16" t="inlineStr">
        <is>
          <t>Steady-state revenue</t>
        </is>
      </c>
      <c r="C17" s="16" t="inlineStr">
        <is>
          <t>Monthly contribution</t>
        </is>
      </c>
      <c r="D17" s="16" t="inlineStr">
        <is>
          <t>Break-even utilization</t>
        </is>
      </c>
      <c r="E17" s="16" t="inlineStr">
        <is>
          <t>12M directional flag</t>
        </is>
      </c>
      <c r="G17" s="27" t="inlineStr">
        <is>
          <t>Month</t>
        </is>
      </c>
      <c r="H17" s="27" t="inlineStr">
        <is>
          <t>Cumulative Cash</t>
        </is>
      </c>
    </row>
    <row r="18">
      <c r="A18" t="inlineStr">
        <is>
          <t>Base</t>
        </is>
      </c>
      <c r="B18" s="26">
        <f>Inputs!$B$14*1.0*Inputs!$B$16*MIN(1,Inputs!$E$22*1.0)</f>
        <v/>
      </c>
      <c r="C18" s="26">
        <f>B18*(1-MAX(0,MIN(1,Inputs!$B$15+0.0)))-(Inputs!$B$7/12*(1+Inputs!$B$8)+Inputs!$B$11/12+Inputs!$B$13)</f>
        <v/>
      </c>
      <c r="D18" s="23">
        <f>IFERROR((Inputs!$B$7/12*(1+Inputs!$B$8)+Inputs!$B$11/12+Inputs!$B$13)/(Inputs!$B$14*1.0*(1-MAX(0,MIN(1,Inputs!$B$15+0.0))))/Inputs!$B$16,0)</f>
        <v/>
      </c>
      <c r="E18" s="7">
        <f>IF(C18&gt;0,"Positive steady-state contribution","Negative steady-state contribution")</f>
        <v/>
      </c>
      <c r="G18" t="n">
        <v>1</v>
      </c>
      <c r="H18" s="26">
        <f>'Monthly Model'!B20</f>
        <v/>
      </c>
    </row>
    <row r="19">
      <c r="A19" t="inlineStr">
        <is>
          <t>Downside</t>
        </is>
      </c>
      <c r="B19" s="26">
        <f>Inputs!$B$14*0.9*Inputs!$B$16*MIN(1,Inputs!$E$22*0.8)</f>
        <v/>
      </c>
      <c r="C19" s="26">
        <f>B19*(1-MAX(0,MIN(1,Inputs!$B$15+0.03)))-(Inputs!$B$7/12*(1+Inputs!$B$8)+Inputs!$B$11/12+Inputs!$B$13)</f>
        <v/>
      </c>
      <c r="D19" s="23">
        <f>IFERROR((Inputs!$B$7/12*(1+Inputs!$B$8)+Inputs!$B$11/12+Inputs!$B$13)/(Inputs!$B$14*0.9*(1-MAX(0,MIN(1,Inputs!$B$15+0.03))))/Inputs!$B$16,0)</f>
        <v/>
      </c>
      <c r="E19" s="7">
        <f>IF(C19&gt;0,"Positive steady-state contribution","Negative steady-state contribution")</f>
        <v/>
      </c>
      <c r="G19" t="n">
        <v>2</v>
      </c>
      <c r="H19" s="26">
        <f>'Monthly Model'!C20</f>
        <v/>
      </c>
    </row>
    <row r="20">
      <c r="A20" t="inlineStr">
        <is>
          <t>Upside</t>
        </is>
      </c>
      <c r="B20" s="26">
        <f>Inputs!$B$14*1.1*Inputs!$B$16*MIN(1,Inputs!$E$22*1.05)</f>
        <v/>
      </c>
      <c r="C20" s="26">
        <f>B20*(1-MAX(0,MIN(1,Inputs!$B$15+-0.01)))-(Inputs!$B$7/12*(1+Inputs!$B$8)+Inputs!$B$11/12+Inputs!$B$13)</f>
        <v/>
      </c>
      <c r="D20" s="23">
        <f>IFERROR((Inputs!$B$7/12*(1+Inputs!$B$8)+Inputs!$B$11/12+Inputs!$B$13)/(Inputs!$B$14*1.1*(1-MAX(0,MIN(1,Inputs!$B$15+-0.01))))/Inputs!$B$16,0)</f>
        <v/>
      </c>
      <c r="E20" s="7">
        <f>IF(C20&gt;0,"Positive steady-state contribution","Negative steady-state contribution")</f>
        <v/>
      </c>
      <c r="G20" t="n">
        <v>3</v>
      </c>
      <c r="H20" s="26">
        <f>'Monthly Model'!D20</f>
        <v/>
      </c>
    </row>
    <row r="21">
      <c r="G21" t="n">
        <v>4</v>
      </c>
      <c r="H21" s="26">
        <f>'Monthly Model'!E20</f>
        <v/>
      </c>
    </row>
    <row r="22">
      <c r="G22" t="n">
        <v>5</v>
      </c>
      <c r="H22" s="26">
        <f>'Monthly Model'!F20</f>
        <v/>
      </c>
    </row>
    <row r="23" ht="22" customHeight="1">
      <c r="A23" s="3" t="inlineStr">
        <is>
          <t>Automatic decision signals</t>
        </is>
      </c>
      <c r="G23" t="n">
        <v>6</v>
      </c>
      <c r="H23" s="26">
        <f>'Monthly Model'!G20</f>
        <v/>
      </c>
    </row>
    <row r="24">
      <c r="A24" s="28" t="inlineStr">
        <is>
          <t>Break-even</t>
        </is>
      </c>
      <c r="B24" s="29">
        <f>IF(B9&gt;0.85,"REVIEW: Break-even utilization is above 85%. The decision has limited room for downtime, seasonality, or demand misses.","OK: Break-even utilization is 85% or less.")</f>
        <v/>
      </c>
      <c r="G24" t="n">
        <v>7</v>
      </c>
      <c r="H24" s="26">
        <f>'Monthly Model'!H20</f>
        <v/>
      </c>
    </row>
    <row r="25">
      <c r="A25" s="28" t="inlineStr">
        <is>
          <t>Cash need</t>
        </is>
      </c>
      <c r="B25" s="29">
        <f>IF(B11&gt;Inputs!B17,"REVIEW: Cash required before payback exceeds the working cash you entered for this decision.","OK: Entered working cash covers the modeled pre-payback need.")</f>
        <v/>
      </c>
      <c r="G25" t="n">
        <v>8</v>
      </c>
      <c r="H25" s="26">
        <f>'Monthly Model'!I20</f>
        <v/>
      </c>
    </row>
    <row r="26">
      <c r="A26" s="28" t="inlineStr">
        <is>
          <t>Payback</t>
        </is>
      </c>
      <c r="B26" s="29">
        <f>IF(ISTEXT(B12),"REVIEW: Model does not pay back within 12 months in the selected scenario.",IF(B12&gt;9,"WATCH: Payback is later than month 9.","OK: Payback occurs by month 9."))</f>
        <v/>
      </c>
      <c r="G26" t="n">
        <v>9</v>
      </c>
      <c r="H26" s="26">
        <f>'Monthly Model'!J20</f>
        <v/>
      </c>
    </row>
    <row r="27">
      <c r="A27" s="28" t="inlineStr">
        <is>
          <t>Downside</t>
        </is>
      </c>
      <c r="B27" s="29">
        <f>IF(C19&lt;=0,"REVIEW: Downside steady-state monthly contribution is negative.","OK: Downside steady-state monthly contribution remains positive.")</f>
        <v/>
      </c>
      <c r="G27" t="n">
        <v>10</v>
      </c>
      <c r="H27" s="26">
        <f>'Monthly Model'!K20</f>
        <v/>
      </c>
    </row>
    <row r="28">
      <c r="G28" t="n">
        <v>11</v>
      </c>
      <c r="H28" s="26">
        <f>'Monthly Model'!L20</f>
        <v/>
      </c>
    </row>
    <row r="29">
      <c r="G29" t="n">
        <v>12</v>
      </c>
      <c r="H29" s="26">
        <f>'Monthly Model'!M20</f>
        <v/>
      </c>
    </row>
    <row r="30" ht="34" customHeight="1">
      <c r="A30" s="11" t="inlineStr">
        <is>
          <t>Need a version customized to your business? Contact Elaine at UpstreamCFO.</t>
        </is>
      </c>
    </row>
    <row r="31">
      <c r="A31" s="12" t="inlineStr">
        <is>
          <t>hello@upstreamcfo.com  |  upstreamcfo.com  |  Monthly retainer or project-based engagement</t>
        </is>
      </c>
    </row>
  </sheetData>
  <mergeCells count="10">
    <mergeCell ref="B26:E26"/>
    <mergeCell ref="B27:E27"/>
    <mergeCell ref="A4:E4"/>
    <mergeCell ref="A30:H30"/>
    <mergeCell ref="A16:E16"/>
    <mergeCell ref="B25:E25"/>
    <mergeCell ref="A23:E23"/>
    <mergeCell ref="B24:E24"/>
    <mergeCell ref="A1:H1"/>
    <mergeCell ref="A31:H31"/>
  </mergeCells>
  <hyperlinks>
    <hyperlink xmlns:r="http://schemas.openxmlformats.org/officeDocument/2006/relationships" ref="A30" r:id="rId1"/>
  </hyperlinks>
  <pageMargins left="0.75" right="0.75" top="1" bottom="1" header="0.5" footer="0.5"/>
  <pageSetup fitToHeight="0" fitToWidth="1"/>
  <drawing xmlns:r="http://schemas.openxmlformats.org/officeDocument/2006/relationships" r:id="rId2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55" customWidth="1" min="2" max="2"/>
    <col width="55" customWidth="1" min="3" max="3"/>
  </cols>
  <sheetData>
    <row r="1" ht="34" customHeight="1">
      <c r="A1" s="14" t="inlineStr">
        <is>
          <t>What to Consider — beyond the spreadsheet</t>
        </is>
      </c>
    </row>
    <row r="4" ht="32" customHeight="1">
      <c r="A4" s="16" t="inlineStr">
        <is>
          <t>Area</t>
        </is>
      </c>
      <c r="B4" s="16" t="inlineStr">
        <is>
          <t>Model signal</t>
        </is>
      </c>
      <c r="C4" s="16" t="inlineStr">
        <is>
          <t>Questions before deciding</t>
        </is>
      </c>
    </row>
    <row r="5">
      <c r="A5" s="28" t="inlineStr">
        <is>
          <t>Demand</t>
        </is>
      </c>
      <c r="B5" s="29">
        <f>IF('Scenario Summary'!B9&gt;0.85,"High break-even utilization","Moderate break-even utilization")</f>
        <v/>
      </c>
      <c r="C5" s="19" t="inlineStr">
        <is>
          <t>Is there enough qualified demand to support the required billable days without relying on perfect scheduling?</t>
        </is>
      </c>
    </row>
    <row r="6">
      <c r="A6" s="28" t="inlineStr">
        <is>
          <t>Ramp</t>
        </is>
      </c>
      <c r="B6" s="29">
        <f>Inputs!B22&amp;" / "&amp;Inputs!C22&amp;" / "&amp;Inputs!D22</f>
        <v/>
      </c>
      <c r="C6" s="19" t="inlineStr">
        <is>
          <t>How long will recruiting, onboarding, training, and route/customer development take?</t>
        </is>
      </c>
    </row>
    <row r="7">
      <c r="A7" s="28" t="inlineStr">
        <is>
          <t>Cash</t>
        </is>
      </c>
      <c r="B7" s="29">
        <f>'Scenario Summary'!B11</f>
        <v/>
      </c>
      <c r="C7" s="19" t="inlineStr">
        <is>
          <t>Can the business absorb this cash need if collections slow or another unexpected cost occurs?</t>
        </is>
      </c>
    </row>
    <row r="8">
      <c r="A8" s="28" t="inlineStr">
        <is>
          <t>Vehicle</t>
        </is>
      </c>
      <c r="B8" s="29">
        <f>Inputs!B10</f>
        <v/>
      </c>
      <c r="C8" s="19" t="inlineStr">
        <is>
          <t>Purchase, finance, or lease? What setup, insurance, fuel, maintenance, and downtime assumptions are missing?</t>
        </is>
      </c>
    </row>
    <row r="9">
      <c r="A9" s="28" t="inlineStr">
        <is>
          <t>Supervision</t>
        </is>
      </c>
      <c r="B9" s="29">
        <f>Inputs!B13</f>
        <v/>
      </c>
      <c r="C9" s="19" t="inlineStr">
        <is>
          <t>Does the current office/dispatch/supervision team have capacity, or does growth create another hire?</t>
        </is>
      </c>
    </row>
    <row r="10">
      <c r="A10" s="28" t="inlineStr">
        <is>
          <t>Downside</t>
        </is>
      </c>
      <c r="B10" s="29">
        <f>'Scenario Summary'!C19</f>
        <v/>
      </c>
      <c r="C10" s="19" t="inlineStr">
        <is>
          <t>Would you still make the decision if revenue/day or utilization is lower than expected?</t>
        </is>
      </c>
    </row>
    <row r="13" ht="22" customHeight="1">
      <c r="A13" s="3" t="inlineStr">
        <is>
          <t>Other costs / constraints often missed</t>
        </is>
      </c>
    </row>
    <row r="14">
      <c r="A14" t="inlineStr">
        <is>
          <t>• Customer payment timing / working capital</t>
        </is>
      </c>
    </row>
    <row r="15">
      <c r="A15" t="inlineStr">
        <is>
          <t>• Overtime before the hire is fully productive</t>
        </is>
      </c>
    </row>
    <row r="16">
      <c r="A16" t="inlineStr">
        <is>
          <t>• Recruiting fees and vacancy time</t>
        </is>
      </c>
    </row>
    <row r="17">
      <c r="A17" t="inlineStr">
        <is>
          <t>• Training, certification, background checks</t>
        </is>
      </c>
    </row>
    <row r="18">
      <c r="A18" t="inlineStr">
        <is>
          <t>• Parts / inventory carried on the vehicle</t>
        </is>
      </c>
    </row>
    <row r="19">
      <c r="A19" t="inlineStr">
        <is>
          <t>• Software / device / phone / licensing</t>
        </is>
      </c>
    </row>
    <row r="20">
      <c r="A20" t="inlineStr">
        <is>
          <t>• Warehouse / parking / facility capacity</t>
        </is>
      </c>
    </row>
    <row r="21">
      <c r="A21" t="inlineStr">
        <is>
          <t>• Seasonality and service-call mix</t>
        </is>
      </c>
    </row>
    <row r="22">
      <c r="A22" t="inlineStr">
        <is>
          <t>• Callbacks, warranty work, and non-billable travel</t>
        </is>
      </c>
    </row>
    <row r="25" ht="34" customHeight="1">
      <c r="A25" s="11" t="inlineStr">
        <is>
          <t>Need a version customized to your business? Contact Elaine at UpstreamCFO.</t>
        </is>
      </c>
    </row>
    <row r="26">
      <c r="A26" s="12" t="inlineStr">
        <is>
          <t>hello@upstreamcfo.com  |  upstreamcfo.com  |  Monthly retainer or project-based engagement</t>
        </is>
      </c>
    </row>
  </sheetData>
  <mergeCells count="13">
    <mergeCell ref="A26:H26"/>
    <mergeCell ref="A13:C13"/>
    <mergeCell ref="A19:C19"/>
    <mergeCell ref="A25:H25"/>
    <mergeCell ref="A14:C14"/>
    <mergeCell ref="A22:C22"/>
    <mergeCell ref="A17:C17"/>
    <mergeCell ref="A18:C18"/>
    <mergeCell ref="A21:C21"/>
    <mergeCell ref="A1:H1"/>
    <mergeCell ref="A15:C15"/>
    <mergeCell ref="A20:C20"/>
    <mergeCell ref="A16:C16"/>
  </mergeCells>
  <hyperlinks>
    <hyperlink xmlns:r="http://schemas.openxmlformats.org/officeDocument/2006/relationships" ref="A25" r:id="rId1"/>
  </hyperlink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</cols>
  <sheetData>
    <row r="1" ht="34" customHeight="1">
      <c r="A1" s="14" t="inlineStr">
        <is>
          <t>Checks</t>
        </is>
      </c>
    </row>
    <row r="4" ht="32" customHeight="1">
      <c r="A4" s="16" t="inlineStr">
        <is>
          <t>Check</t>
        </is>
      </c>
      <c r="B4" s="16" t="inlineStr">
        <is>
          <t>Status</t>
        </is>
      </c>
      <c r="C4" s="16" t="inlineStr">
        <is>
          <t>Why it matters</t>
        </is>
      </c>
    </row>
    <row r="5">
      <c r="A5" t="inlineStr">
        <is>
          <t>Wages &gt; 0</t>
        </is>
      </c>
      <c r="B5" s="6">
        <f>IF(Inputs!B7&gt;0,"OK","CHECK")</f>
        <v/>
      </c>
      <c r="C5" s="18" t="inlineStr">
        <is>
          <t>A technician decision requires a compensation assumption.</t>
        </is>
      </c>
    </row>
    <row r="6">
      <c r="A6" t="inlineStr">
        <is>
          <t>Direct cost % between 0 and 100%</t>
        </is>
      </c>
      <c r="B6" s="6">
        <f>IF(AND(Inputs!B15&gt;=0,Inputs!B15&lt;1),"OK","CHECK")</f>
        <v/>
      </c>
      <c r="C6" s="18" t="inlineStr">
        <is>
          <t>Contribution becomes invalid outside a realistic percent range.</t>
        </is>
      </c>
    </row>
    <row r="7">
      <c r="A7" t="inlineStr">
        <is>
          <t>Billable days &gt; 0</t>
        </is>
      </c>
      <c r="B7" s="6">
        <f>IF(Inputs!B16&gt;0,"OK","CHECK")</f>
        <v/>
      </c>
      <c r="C7" s="18" t="inlineStr">
        <is>
          <t>Break-even workload requires available billable days.</t>
        </is>
      </c>
    </row>
    <row r="8">
      <c r="A8" t="inlineStr">
        <is>
          <t>Ramp utilization &lt;= 100%</t>
        </is>
      </c>
      <c r="B8" s="6">
        <f>IF(MAX(Inputs!B22:E22)&lt;=1,"OK","CHECK")</f>
        <v/>
      </c>
      <c r="C8" s="18" t="inlineStr">
        <is>
          <t>Base utilization should not exceed 100%.</t>
        </is>
      </c>
    </row>
    <row r="9">
      <c r="A9" t="inlineStr">
        <is>
          <t>Scenario utilization capped</t>
        </is>
      </c>
      <c r="B9" s="6">
        <f>IF(MAX('Monthly Model'!B6:M6)&lt;=1,"OK","CHECK")</f>
        <v/>
      </c>
      <c r="C9" s="18" t="inlineStr">
        <is>
          <t>Formula should cap utilization at 100%.</t>
        </is>
      </c>
    </row>
    <row r="10">
      <c r="A10" t="inlineStr">
        <is>
          <t>Cumulative cash roll-forward</t>
        </is>
      </c>
      <c r="B10" s="6">
        <f>IF(ABS('Monthly Model'!M20-SUM('Monthly Model'!B19:M19))&lt;0.01,"OK","CHECK")</f>
        <v/>
      </c>
      <c r="C10" s="18" t="inlineStr">
        <is>
          <t>Cumulative cash must equal cumulative net cash impact.</t>
        </is>
      </c>
    </row>
    <row r="11">
      <c r="A11" t="inlineStr">
        <is>
          <t>Working cash entered</t>
        </is>
      </c>
      <c r="B11" s="6">
        <f>IF(Inputs!B17&gt;0,"OK","CHECK")</f>
        <v/>
      </c>
      <c r="C11" s="18" t="inlineStr">
        <is>
          <t>Cash affordability signal depends on an entered limit.</t>
        </is>
      </c>
    </row>
    <row r="14" ht="34" customHeight="1">
      <c r="A14" s="11" t="inlineStr">
        <is>
          <t>Need a version customized to your business? Contact Elaine at UpstreamCFO.</t>
        </is>
      </c>
    </row>
    <row r="15">
      <c r="A15" s="12" t="inlineStr">
        <is>
          <t>hello@upstreamcfo.com  |  upstreamcfo.com  |  Monthly retainer or project-based engagement</t>
        </is>
      </c>
    </row>
  </sheetData>
  <mergeCells count="3">
    <mergeCell ref="A15:H15"/>
    <mergeCell ref="A14:H14"/>
    <mergeCell ref="A1:H1"/>
  </mergeCells>
  <conditionalFormatting sqref="B5:B11">
    <cfRule type="expression" priority="1" dxfId="0">
      <formula>B5="CHECK"</formula>
    </cfRule>
    <cfRule type="expression" priority="2" dxfId="1">
      <formula>B5="OK"</formula>
    </cfRule>
  </conditionalFormatting>
  <hyperlinks>
    <hyperlink xmlns:r="http://schemas.openxmlformats.org/officeDocument/2006/relationships" ref="A14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2026-10-03T17:47:45Z</dcterms:created>
  <dcterms:modified xmlns:dcterms="http://purl.org/dc/terms/" xmlns:xsi="http://www.w3.org/2001/XMLSchema-instance" xsi:type="dcterms:W3CDTF">2026-10-14T16:31:34Z</dcterms:modified>
</cp:coreProperties>
</file>