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rofitability" sheetId="3" state="visible" r:id="rId3"/>
    <sheet xmlns:r="http://schemas.openxmlformats.org/officeDocument/2006/relationships" name="Scenario Summary" sheetId="4" state="visible" r:id="rId4"/>
    <sheet xmlns:r="http://schemas.openxmlformats.org/officeDocument/2006/relationships" name="What to Consider" sheetId="5" state="visible" r:id="rId5"/>
    <sheet xmlns:r="http://schemas.openxmlformats.org/officeDocument/2006/relationships" name="Checks" sheetId="6" state="visible" r:id="rId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;[Red]($#,##0);-"/>
    <numFmt numFmtId="165" formatCode="#,##0;[Red](#,##0);-"/>
    <numFmt numFmtId="166" formatCode="0.0%;[Red](0.0%);-"/>
  </numFmts>
  <fonts count="12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203B60"/>
      <sz val="14"/>
    </font>
    <font>
      <b val="1"/>
      <color rgb="00FFFFFF"/>
      <sz val="11"/>
    </font>
    <font>
      <b val="1"/>
      <color rgb="00B99B61"/>
      <sz val="12"/>
    </font>
    <font>
      <b val="1"/>
      <color rgb="00203B60"/>
    </font>
    <font>
      <i val="1"/>
      <color rgb="00666666"/>
      <sz val="10"/>
    </font>
    <font>
      <b val="1"/>
      <color rgb="00FFFFFF"/>
    </font>
    <font>
      <color rgb="00666666"/>
    </font>
    <font>
      <color rgb="000000FF"/>
    </font>
    <font>
      <color rgb="00008000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00142B48"/>
      </patternFill>
    </fill>
    <fill>
      <patternFill patternType="solid">
        <fgColor rgb="00203B60"/>
      </patternFill>
    </fill>
    <fill>
      <patternFill patternType="solid">
        <fgColor rgb="00F1F0E9"/>
      </patternFill>
    </fill>
    <fill>
      <patternFill patternType="solid">
        <fgColor rgb="00EA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3" borderId="0" applyAlignment="1" pivotButton="0" quotePrefix="0" xfId="0">
      <alignment horizontal="center" vertical="center" wrapText="1"/>
    </xf>
    <xf numFmtId="0" fontId="8" fillId="0" borderId="0" pivotButton="0" quotePrefix="0" xfId="0"/>
    <xf numFmtId="164" fontId="9" fillId="5" borderId="0" pivotButton="0" quotePrefix="0" xfId="0"/>
    <xf numFmtId="165" fontId="9" fillId="5" borderId="0" pivotButton="0" quotePrefix="0" xfId="0"/>
    <xf numFmtId="0" fontId="9" fillId="5" borderId="0" pivotButton="0" quotePrefix="0" xfId="0"/>
    <xf numFmtId="166" fontId="9" fillId="5" borderId="0" pivotButton="0" quotePrefix="0" xfId="0"/>
    <xf numFmtId="0" fontId="10" fillId="0" borderId="0" pivotButton="0" quotePrefix="0" xfId="0"/>
    <xf numFmtId="164" fontId="10" fillId="0" borderId="0" pivotButton="0" quotePrefix="0" xfId="0"/>
    <xf numFmtId="164" fontId="11" fillId="0" borderId="0" pivotButton="0" quotePrefix="0" xfId="0"/>
    <xf numFmtId="166" fontId="11" fillId="0" borderId="0" pivotButton="0" quotePrefix="0" xfId="0"/>
    <xf numFmtId="0" fontId="11" fillId="0" borderId="0" pivotButton="0" quotePrefix="0" xfId="0"/>
    <xf numFmtId="0" fontId="5" fillId="4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Operating Contribution by Line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'Profitability'!P4</f>
            </strRef>
          </tx>
          <spPr>
            <a:ln xmlns:a="http://schemas.openxmlformats.org/drawingml/2006/main">
              <a:prstDash val="solid"/>
            </a:ln>
          </spPr>
          <cat>
            <numRef>
              <f>'Profitability'!$B$5:$B$10</f>
            </numRef>
          </cat>
          <val>
            <numRef>
              <f>'Profitability'!$P$5:$P$10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OpenAI</author>
  </authors>
  <commentList>
    <comment ref="C21" authorId="0" shapeId="0">
      <text>
        <t>Illustrative sample input. Replace with actual shared overhead for the analysis period.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19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0" customHeight="1">
      <c r="A1" s="1" t="inlineStr">
        <is>
          <t>UpstreamCFO | Service Profitability Review</t>
        </is>
      </c>
    </row>
    <row r="3">
      <c r="B3" s="2" t="inlineStr">
        <is>
          <t>Purpose</t>
        </is>
      </c>
    </row>
    <row r="4">
      <c r="B4" s="3" t="inlineStr">
        <is>
          <t>Use this model to compare profitability by customer, contract, job, or service line. Change the blue inputs; formula cells recalculate contribution margin, allocated overhead, operating contribution, break-even revenue, scenario sensitivity, and concentration risk.</t>
        </is>
      </c>
    </row>
    <row r="5"/>
    <row r="6"/>
    <row r="8" ht="22" customHeight="1">
      <c r="A8" s="4" t="inlineStr">
        <is>
          <t>How to use this workbook</t>
        </is>
      </c>
    </row>
    <row r="10">
      <c r="B10" s="5" t="inlineStr">
        <is>
          <t>1</t>
        </is>
      </c>
      <c r="C10" s="6" t="inlineStr">
        <is>
          <t>Inputs</t>
        </is>
      </c>
      <c r="D10" s="7" t="inlineStr">
        <is>
          <t>Enter revenue, labor hours, labor rate, materials, subcontractors, travel, supervision, rework, and optional direct fixed cost for each line.</t>
        </is>
      </c>
    </row>
    <row r="11">
      <c r="B11" s="5" t="inlineStr">
        <is>
          <t>2</t>
        </is>
      </c>
      <c r="C11" s="6" t="inlineStr">
        <is>
          <t>Profitability</t>
        </is>
      </c>
      <c r="D11" s="7" t="inlineStr">
        <is>
          <t>Review direct cost, contribution margin, allocated overhead, operating contribution, and margin by customer / contract / service line.</t>
        </is>
      </c>
    </row>
    <row r="12">
      <c r="B12" s="5" t="inlineStr">
        <is>
          <t>3</t>
        </is>
      </c>
      <c r="C12" s="6" t="inlineStr">
        <is>
          <t>Scenario Summary</t>
        </is>
      </c>
      <c r="D12" s="7" t="inlineStr">
        <is>
          <t>Test pricing, volume, labor efficiency, and direct-cost changes under Base / Upside / Downside assumptions.</t>
        </is>
      </c>
    </row>
    <row r="13">
      <c r="B13" s="5" t="inlineStr">
        <is>
          <t>4</t>
        </is>
      </c>
      <c r="C13" s="6" t="inlineStr">
        <is>
          <t>What to Consider</t>
        </is>
      </c>
      <c r="D13" s="7" t="inlineStr">
        <is>
          <t>Use the calculated signals as prompts for operating questions before changing price, staffing, or customer strategy.</t>
        </is>
      </c>
    </row>
    <row r="14">
      <c r="B14" s="5" t="inlineStr">
        <is>
          <t>5</t>
        </is>
      </c>
      <c r="C14" s="6" t="inlineStr">
        <is>
          <t>Checks</t>
        </is>
      </c>
      <c r="D14" s="7" t="inlineStr">
        <is>
          <t>Confirm formulas reconcile and flag incomplete or unusual inputs before relying on the output.</t>
        </is>
      </c>
    </row>
    <row r="17" ht="32" customHeight="1">
      <c r="A17" s="8" t="inlineStr">
        <is>
          <t>Blue text = user inputs. Black = formulas. Green = linked values from another sheet. Illustrative sample data only — replace with your own information.</t>
        </is>
      </c>
    </row>
    <row r="19" ht="22" customHeight="1">
      <c r="A19" s="4" t="inlineStr">
        <is>
          <t>Need a customized version?</t>
        </is>
      </c>
    </row>
    <row r="20">
      <c r="B20" s="9" t="inlineStr">
        <is>
          <t>Need a Service Profitability Review customized to your business, pricing model, contracts, labor structure, or reporting process? Contact Elaine at UpstreamCFO: hello@upstreamcfo.com. Available as a defined project or as part of ongoing fractional CFO support.</t>
        </is>
      </c>
    </row>
    <row r="21"/>
    <row r="22"/>
  </sheetData>
  <mergeCells count="11">
    <mergeCell ref="D12:H12"/>
    <mergeCell ref="D10:H10"/>
    <mergeCell ref="D11:H11"/>
    <mergeCell ref="B4:H6"/>
    <mergeCell ref="D13:H13"/>
    <mergeCell ref="B20:H22"/>
    <mergeCell ref="A19:H19"/>
    <mergeCell ref="D14:H14"/>
    <mergeCell ref="A1:H1"/>
    <mergeCell ref="A8:H8"/>
    <mergeCell ref="A17:H17"/>
  </mergeCells>
  <pageMargins left="0.25" right="0.2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 ht="30" customHeight="1">
      <c r="A1" s="1" t="inlineStr">
        <is>
          <t>Inputs | Customer / Contract / Service Line</t>
        </is>
      </c>
    </row>
    <row r="3" ht="32" customHeight="1">
      <c r="A3" s="8" t="inlineStr">
        <is>
          <t>Enter one row per customer, contract, job type, or service line. Use the same time period for all rows (for example one month).</t>
        </is>
      </c>
    </row>
    <row r="5">
      <c r="B5" s="10" t="inlineStr">
        <is>
          <t>Name</t>
        </is>
      </c>
      <c r="C5" s="10" t="inlineStr">
        <is>
          <t>Revenue</t>
        </is>
      </c>
      <c r="D5" s="10" t="inlineStr">
        <is>
          <t>Direct Labor Hours</t>
        </is>
      </c>
      <c r="E5" s="10" t="inlineStr">
        <is>
          <t>Avg Labor Rate</t>
        </is>
      </c>
      <c r="F5" s="10" t="inlineStr">
        <is>
          <t>Materials</t>
        </is>
      </c>
      <c r="G5" s="10" t="inlineStr">
        <is>
          <t>Subcontractors</t>
        </is>
      </c>
      <c r="H5" s="10" t="inlineStr">
        <is>
          <t>Travel / Vehicle</t>
        </is>
      </c>
      <c r="I5" s="10" t="inlineStr">
        <is>
          <t>Supervision</t>
        </is>
      </c>
      <c r="J5" s="10" t="inlineStr">
        <is>
          <t>Rework / Callbacks</t>
        </is>
      </c>
      <c r="K5" s="10" t="inlineStr">
        <is>
          <t>Other Direct Cost</t>
        </is>
      </c>
      <c r="L5" s="10" t="inlineStr">
        <is>
          <t>Direct Fixed Cost</t>
        </is>
      </c>
      <c r="M5" s="10" t="inlineStr">
        <is>
          <t>Notes</t>
        </is>
      </c>
      <c r="N5" s="10" t="inlineStr">
        <is>
          <t>Category</t>
        </is>
      </c>
    </row>
    <row r="6">
      <c r="B6" s="11" t="inlineStr">
        <is>
          <t>Commercial Contract A</t>
        </is>
      </c>
      <c r="C6" s="12" t="n">
        <v>120000</v>
      </c>
      <c r="D6" s="13" t="n">
        <v>2100</v>
      </c>
      <c r="E6" s="12" t="n">
        <v>28</v>
      </c>
      <c r="F6" s="12" t="n">
        <v>8000</v>
      </c>
      <c r="G6" s="12" t="n">
        <v>0</v>
      </c>
      <c r="H6" s="12" t="n">
        <v>3500</v>
      </c>
      <c r="I6" s="12" t="n">
        <v>6500</v>
      </c>
      <c r="J6" s="12" t="n">
        <v>3000</v>
      </c>
      <c r="K6" s="12" t="n">
        <v>1200</v>
      </c>
      <c r="L6" s="12" t="n">
        <v>2500</v>
      </c>
      <c r="M6" s="11" t="inlineStr">
        <is>
          <t>Recurring contract</t>
        </is>
      </c>
      <c r="N6" s="11" t="inlineStr">
        <is>
          <t>Cleaning</t>
        </is>
      </c>
    </row>
    <row r="7">
      <c r="B7" s="11" t="inlineStr">
        <is>
          <t>Commercial Contract B</t>
        </is>
      </c>
      <c r="C7" s="12" t="n">
        <v>85000</v>
      </c>
      <c r="D7" s="13" t="n">
        <v>1650</v>
      </c>
      <c r="E7" s="12" t="n">
        <v>29</v>
      </c>
      <c r="F7" s="12" t="n">
        <v>6500</v>
      </c>
      <c r="G7" s="12" t="n">
        <v>0</v>
      </c>
      <c r="H7" s="12" t="n">
        <v>2800</v>
      </c>
      <c r="I7" s="12" t="n">
        <v>5200</v>
      </c>
      <c r="J7" s="12" t="n">
        <v>1800</v>
      </c>
      <c r="K7" s="12" t="n">
        <v>900</v>
      </c>
      <c r="L7" s="12" t="n">
        <v>1800</v>
      </c>
      <c r="M7" s="11" t="inlineStr">
        <is>
          <t>Recurring contract</t>
        </is>
      </c>
      <c r="N7" s="11" t="inlineStr">
        <is>
          <t>Cleaning</t>
        </is>
      </c>
    </row>
    <row r="8">
      <c r="B8" s="11" t="inlineStr">
        <is>
          <t>Service Calls</t>
        </is>
      </c>
      <c r="C8" s="12" t="n">
        <v>140000</v>
      </c>
      <c r="D8" s="13" t="n">
        <v>1250</v>
      </c>
      <c r="E8" s="12" t="n">
        <v>34</v>
      </c>
      <c r="F8" s="12" t="n">
        <v>22000</v>
      </c>
      <c r="G8" s="12" t="n">
        <v>8500</v>
      </c>
      <c r="H8" s="12" t="n">
        <v>6200</v>
      </c>
      <c r="I8" s="12" t="n">
        <v>4000</v>
      </c>
      <c r="J8" s="12" t="n">
        <v>4500</v>
      </c>
      <c r="K8" s="12" t="n">
        <v>1800</v>
      </c>
      <c r="L8" s="12" t="n">
        <v>0</v>
      </c>
      <c r="M8" s="11" t="inlineStr">
        <is>
          <t>Higher ticket / parts mix</t>
        </is>
      </c>
      <c r="N8" s="11" t="inlineStr">
        <is>
          <t>Field Service</t>
        </is>
      </c>
    </row>
    <row r="9">
      <c r="B9" s="11" t="inlineStr">
        <is>
          <t>Maintenance Agreements</t>
        </is>
      </c>
      <c r="C9" s="12" t="n">
        <v>95000</v>
      </c>
      <c r="D9" s="13" t="n">
        <v>900</v>
      </c>
      <c r="E9" s="12" t="n">
        <v>33</v>
      </c>
      <c r="F9" s="12" t="n">
        <v>7000</v>
      </c>
      <c r="G9" s="12" t="n">
        <v>1000</v>
      </c>
      <c r="H9" s="12" t="n">
        <v>3500</v>
      </c>
      <c r="I9" s="12" t="n">
        <v>3800</v>
      </c>
      <c r="J9" s="12" t="n">
        <v>1200</v>
      </c>
      <c r="K9" s="12" t="n">
        <v>700</v>
      </c>
      <c r="L9" s="12" t="n">
        <v>0</v>
      </c>
      <c r="M9" s="11" t="inlineStr">
        <is>
          <t>Recurring maintenance</t>
        </is>
      </c>
      <c r="N9" s="11" t="inlineStr">
        <is>
          <t>Field Service</t>
        </is>
      </c>
    </row>
    <row r="10">
      <c r="B10" s="11" t="inlineStr">
        <is>
          <t>Install / Project Work</t>
        </is>
      </c>
      <c r="C10" s="12" t="n">
        <v>160000</v>
      </c>
      <c r="D10" s="13" t="n">
        <v>1800</v>
      </c>
      <c r="E10" s="12" t="n">
        <v>35</v>
      </c>
      <c r="F10" s="12" t="n">
        <v>39000</v>
      </c>
      <c r="G10" s="12" t="n">
        <v>16000</v>
      </c>
      <c r="H10" s="12" t="n">
        <v>8500</v>
      </c>
      <c r="I10" s="12" t="n">
        <v>7000</v>
      </c>
      <c r="J10" s="12" t="n">
        <v>6500</v>
      </c>
      <c r="K10" s="12" t="n">
        <v>2600</v>
      </c>
      <c r="L10" s="12" t="n">
        <v>0</v>
      </c>
      <c r="M10" s="11" t="inlineStr">
        <is>
          <t>Project / installation</t>
        </is>
      </c>
      <c r="N10" s="11" t="inlineStr">
        <is>
          <t>Field Service</t>
        </is>
      </c>
    </row>
    <row r="11">
      <c r="B11" s="11" t="inlineStr">
        <is>
          <t>Small Customer Group</t>
        </is>
      </c>
      <c r="C11" s="12" t="n">
        <v>45000</v>
      </c>
      <c r="D11" s="13" t="n">
        <v>680</v>
      </c>
      <c r="E11" s="12" t="n">
        <v>30</v>
      </c>
      <c r="F11" s="12" t="n">
        <v>2500</v>
      </c>
      <c r="G11" s="12" t="n">
        <v>0</v>
      </c>
      <c r="H11" s="12" t="n">
        <v>1800</v>
      </c>
      <c r="I11" s="12" t="n">
        <v>2200</v>
      </c>
      <c r="J11" s="12" t="n">
        <v>1500</v>
      </c>
      <c r="K11" s="12" t="n">
        <v>500</v>
      </c>
      <c r="L11" s="12" t="n">
        <v>0</v>
      </c>
      <c r="M11" s="11" t="inlineStr">
        <is>
          <t>Many small accounts</t>
        </is>
      </c>
      <c r="N11" s="11" t="inlineStr">
        <is>
          <t>Other</t>
        </is>
      </c>
    </row>
    <row r="12"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</row>
    <row r="13"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</row>
    <row r="14"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</row>
    <row r="15"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</row>
    <row r="16"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</row>
    <row r="17"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</row>
    <row r="20" ht="22" customHeight="1">
      <c r="A20" s="4" t="inlineStr">
        <is>
          <t>Shared assumptions</t>
        </is>
      </c>
    </row>
    <row r="21">
      <c r="B21" s="11" t="inlineStr">
        <is>
          <t>Shared operating overhead for period</t>
        </is>
      </c>
      <c r="C21" s="12" t="n">
        <v>98000</v>
      </c>
    </row>
    <row r="22">
      <c r="B22" s="11" t="inlineStr">
        <is>
          <t>Minimum acceptable operating margin</t>
        </is>
      </c>
      <c r="C22" s="15" t="n">
        <v>0.12</v>
      </c>
    </row>
    <row r="23">
      <c r="B23" s="11" t="inlineStr">
        <is>
          <t>High customer concentration threshold</t>
        </is>
      </c>
      <c r="C23" s="15" t="n">
        <v>0.25</v>
      </c>
    </row>
    <row r="24">
      <c r="B24" s="11" t="inlineStr">
        <is>
          <t>Low contribution margin threshold</t>
        </is>
      </c>
      <c r="C24" s="15" t="n">
        <v>0.3</v>
      </c>
    </row>
    <row r="25">
      <c r="B25" s="11" t="inlineStr">
        <is>
          <t>Default scenario</t>
        </is>
      </c>
      <c r="C25" s="14" t="inlineStr">
        <is>
          <t>Base</t>
        </is>
      </c>
    </row>
    <row r="27" ht="22" customHeight="1">
      <c r="A27" s="4" t="inlineStr">
        <is>
          <t>Scenario assumptions</t>
        </is>
      </c>
    </row>
    <row r="28">
      <c r="B28" s="10" t="inlineStr">
        <is>
          <t>Scenario</t>
        </is>
      </c>
      <c r="C28" s="10" t="inlineStr">
        <is>
          <t>Revenue / Price Change</t>
        </is>
      </c>
      <c r="D28" s="10" t="inlineStr">
        <is>
          <t>Volume Change</t>
        </is>
      </c>
      <c r="E28" s="10" t="inlineStr">
        <is>
          <t>Labor Hours Change</t>
        </is>
      </c>
      <c r="F28" s="10" t="inlineStr">
        <is>
          <t>Labor Rate Change</t>
        </is>
      </c>
      <c r="G28" s="10" t="inlineStr">
        <is>
          <t>Other Direct Cost Change</t>
        </is>
      </c>
    </row>
    <row r="29">
      <c r="B29" s="14" t="inlineStr">
        <is>
          <t>Base</t>
        </is>
      </c>
      <c r="C29" s="15" t="n">
        <v>0</v>
      </c>
      <c r="D29" s="15" t="n">
        <v>0</v>
      </c>
      <c r="E29" s="15" t="n">
        <v>0</v>
      </c>
      <c r="F29" s="15" t="n">
        <v>0</v>
      </c>
      <c r="G29" s="15" t="n">
        <v>0</v>
      </c>
    </row>
    <row r="30">
      <c r="B30" s="14" t="inlineStr">
        <is>
          <t>Upside</t>
        </is>
      </c>
      <c r="C30" s="15" t="n">
        <v>0.05</v>
      </c>
      <c r="D30" s="15" t="n">
        <v>0.05</v>
      </c>
      <c r="E30" s="15" t="n">
        <v>-0.03</v>
      </c>
      <c r="F30" s="15" t="n">
        <v>0</v>
      </c>
      <c r="G30" s="15" t="n">
        <v>0</v>
      </c>
    </row>
    <row r="31">
      <c r="B31" s="14" t="inlineStr">
        <is>
          <t>Downside</t>
        </is>
      </c>
      <c r="C31" s="15" t="n">
        <v>-0.05</v>
      </c>
      <c r="D31" s="15" t="n">
        <v>-0.08</v>
      </c>
      <c r="E31" s="15" t="n">
        <v>0.08</v>
      </c>
      <c r="F31" s="15" t="n">
        <v>0.04</v>
      </c>
      <c r="G31" s="15" t="n">
        <v>0.06</v>
      </c>
    </row>
  </sheetData>
  <mergeCells count="4">
    <mergeCell ref="A27:N27"/>
    <mergeCell ref="A20:N20"/>
    <mergeCell ref="A3:N3"/>
    <mergeCell ref="A1:N1"/>
  </mergeCells>
  <pageMargins left="0.25" right="0.25" top="1" bottom="1" header="0.5" footer="0.5"/>
  <pageSetup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37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6" customWidth="1" min="17" max="17"/>
    <col width="24" customWidth="1" min="18" max="18"/>
  </cols>
  <sheetData>
    <row r="1" ht="30" customHeight="1">
      <c r="A1" s="1" t="inlineStr">
        <is>
          <t>Profitability | Base Case</t>
        </is>
      </c>
    </row>
    <row r="4">
      <c r="B4" s="10" t="inlineStr">
        <is>
          <t>Name</t>
        </is>
      </c>
      <c r="C4" s="10" t="inlineStr">
        <is>
          <t>Revenue</t>
        </is>
      </c>
      <c r="D4" s="10" t="inlineStr">
        <is>
          <t>Labor Cost</t>
        </is>
      </c>
      <c r="E4" s="10" t="inlineStr">
        <is>
          <t>Materials</t>
        </is>
      </c>
      <c r="F4" s="10" t="inlineStr">
        <is>
          <t>Subcontractors</t>
        </is>
      </c>
      <c r="G4" s="10" t="inlineStr">
        <is>
          <t>Travel / Vehicle</t>
        </is>
      </c>
      <c r="H4" s="10" t="inlineStr">
        <is>
          <t>Supervision</t>
        </is>
      </c>
      <c r="I4" s="10" t="inlineStr">
        <is>
          <t>Rework</t>
        </is>
      </c>
      <c r="J4" s="10" t="inlineStr">
        <is>
          <t>Other Direct</t>
        </is>
      </c>
      <c r="K4" s="10" t="inlineStr">
        <is>
          <t>Direct Fixed</t>
        </is>
      </c>
      <c r="L4" s="10" t="inlineStr">
        <is>
          <t>Total Direct Cost</t>
        </is>
      </c>
      <c r="M4" s="10" t="inlineStr">
        <is>
          <t>Contribution Margin</t>
        </is>
      </c>
      <c r="N4" s="10" t="inlineStr">
        <is>
          <t>CM %</t>
        </is>
      </c>
      <c r="O4" s="10" t="inlineStr">
        <is>
          <t>Allocated Overhead</t>
        </is>
      </c>
      <c r="P4" s="10" t="inlineStr">
        <is>
          <t>Operating Contribution</t>
        </is>
      </c>
      <c r="Q4" s="10" t="inlineStr">
        <is>
          <t>Operating Margin</t>
        </is>
      </c>
      <c r="R4" s="10" t="inlineStr">
        <is>
          <t>Signal</t>
        </is>
      </c>
    </row>
    <row r="5">
      <c r="B5" s="16">
        <f>Inputs!B6</f>
        <v/>
      </c>
      <c r="C5" s="17">
        <f>Inputs!C6</f>
        <v/>
      </c>
      <c r="D5" s="18">
        <f>Inputs!D6*Inputs!E6</f>
        <v/>
      </c>
      <c r="E5" s="17">
        <f>Inputs!F6</f>
        <v/>
      </c>
      <c r="F5" s="17">
        <f>Inputs!G6</f>
        <v/>
      </c>
      <c r="G5" s="17">
        <f>Inputs!H6</f>
        <v/>
      </c>
      <c r="H5" s="17">
        <f>Inputs!I6</f>
        <v/>
      </c>
      <c r="I5" s="17">
        <f>Inputs!J6</f>
        <v/>
      </c>
      <c r="J5" s="17">
        <f>Inputs!K6</f>
        <v/>
      </c>
      <c r="K5" s="17">
        <f>Inputs!L6</f>
        <v/>
      </c>
      <c r="L5" s="18">
        <f>SUM(D5:K5)</f>
        <v/>
      </c>
      <c r="M5" s="18">
        <f>C5-L5</f>
        <v/>
      </c>
      <c r="N5" s="19">
        <f>IFERROR(M5/C5,0)</f>
        <v/>
      </c>
      <c r="O5" s="18">
        <f>IFERROR(C5/SUM($C$5:$C$16)*Inputs!$C$21,0)</f>
        <v/>
      </c>
      <c r="P5" s="18">
        <f>M5-O5</f>
        <v/>
      </c>
      <c r="Q5" s="19">
        <f>IFERROR(P5/C5,0)</f>
        <v/>
      </c>
      <c r="R5" s="20">
        <f>IF(C5=0,"",IF(Q5&lt;Inputs!$C$22,"Below target margin",IF(C5/$C$20&gt;Inputs!$C$23,"High concentration","Review")))</f>
        <v/>
      </c>
    </row>
    <row r="6">
      <c r="B6" s="16">
        <f>Inputs!B7</f>
        <v/>
      </c>
      <c r="C6" s="17">
        <f>Inputs!C7</f>
        <v/>
      </c>
      <c r="D6" s="18">
        <f>Inputs!D7*Inputs!E7</f>
        <v/>
      </c>
      <c r="E6" s="17">
        <f>Inputs!F7</f>
        <v/>
      </c>
      <c r="F6" s="17">
        <f>Inputs!G7</f>
        <v/>
      </c>
      <c r="G6" s="17">
        <f>Inputs!H7</f>
        <v/>
      </c>
      <c r="H6" s="17">
        <f>Inputs!I7</f>
        <v/>
      </c>
      <c r="I6" s="17">
        <f>Inputs!J7</f>
        <v/>
      </c>
      <c r="J6" s="17">
        <f>Inputs!K7</f>
        <v/>
      </c>
      <c r="K6" s="17">
        <f>Inputs!L7</f>
        <v/>
      </c>
      <c r="L6" s="18">
        <f>SUM(D6:K6)</f>
        <v/>
      </c>
      <c r="M6" s="18">
        <f>C6-L6</f>
        <v/>
      </c>
      <c r="N6" s="19">
        <f>IFERROR(M6/C6,0)</f>
        <v/>
      </c>
      <c r="O6" s="18">
        <f>IFERROR(C6/SUM($C$5:$C$16)*Inputs!$C$21,0)</f>
        <v/>
      </c>
      <c r="P6" s="18">
        <f>M6-O6</f>
        <v/>
      </c>
      <c r="Q6" s="19">
        <f>IFERROR(P6/C6,0)</f>
        <v/>
      </c>
      <c r="R6" s="20">
        <f>IF(C6=0,"",IF(Q6&lt;Inputs!$C$22,"Below target margin",IF(C6/$C$20&gt;Inputs!$C$23,"High concentration","Review")))</f>
        <v/>
      </c>
    </row>
    <row r="7">
      <c r="B7" s="16">
        <f>Inputs!B8</f>
        <v/>
      </c>
      <c r="C7" s="17">
        <f>Inputs!C8</f>
        <v/>
      </c>
      <c r="D7" s="18">
        <f>Inputs!D8*Inputs!E8</f>
        <v/>
      </c>
      <c r="E7" s="17">
        <f>Inputs!F8</f>
        <v/>
      </c>
      <c r="F7" s="17">
        <f>Inputs!G8</f>
        <v/>
      </c>
      <c r="G7" s="17">
        <f>Inputs!H8</f>
        <v/>
      </c>
      <c r="H7" s="17">
        <f>Inputs!I8</f>
        <v/>
      </c>
      <c r="I7" s="17">
        <f>Inputs!J8</f>
        <v/>
      </c>
      <c r="J7" s="17">
        <f>Inputs!K8</f>
        <v/>
      </c>
      <c r="K7" s="17">
        <f>Inputs!L8</f>
        <v/>
      </c>
      <c r="L7" s="18">
        <f>SUM(D7:K7)</f>
        <v/>
      </c>
      <c r="M7" s="18">
        <f>C7-L7</f>
        <v/>
      </c>
      <c r="N7" s="19">
        <f>IFERROR(M7/C7,0)</f>
        <v/>
      </c>
      <c r="O7" s="18">
        <f>IFERROR(C7/SUM($C$5:$C$16)*Inputs!$C$21,0)</f>
        <v/>
      </c>
      <c r="P7" s="18">
        <f>M7-O7</f>
        <v/>
      </c>
      <c r="Q7" s="19">
        <f>IFERROR(P7/C7,0)</f>
        <v/>
      </c>
      <c r="R7" s="20">
        <f>IF(C7=0,"",IF(Q7&lt;Inputs!$C$22,"Below target margin",IF(C7/$C$20&gt;Inputs!$C$23,"High concentration","Review")))</f>
        <v/>
      </c>
    </row>
    <row r="8">
      <c r="B8" s="16">
        <f>Inputs!B9</f>
        <v/>
      </c>
      <c r="C8" s="17">
        <f>Inputs!C9</f>
        <v/>
      </c>
      <c r="D8" s="18">
        <f>Inputs!D9*Inputs!E9</f>
        <v/>
      </c>
      <c r="E8" s="17">
        <f>Inputs!F9</f>
        <v/>
      </c>
      <c r="F8" s="17">
        <f>Inputs!G9</f>
        <v/>
      </c>
      <c r="G8" s="17">
        <f>Inputs!H9</f>
        <v/>
      </c>
      <c r="H8" s="17">
        <f>Inputs!I9</f>
        <v/>
      </c>
      <c r="I8" s="17">
        <f>Inputs!J9</f>
        <v/>
      </c>
      <c r="J8" s="17">
        <f>Inputs!K9</f>
        <v/>
      </c>
      <c r="K8" s="17">
        <f>Inputs!L9</f>
        <v/>
      </c>
      <c r="L8" s="18">
        <f>SUM(D8:K8)</f>
        <v/>
      </c>
      <c r="M8" s="18">
        <f>C8-L8</f>
        <v/>
      </c>
      <c r="N8" s="19">
        <f>IFERROR(M8/C8,0)</f>
        <v/>
      </c>
      <c r="O8" s="18">
        <f>IFERROR(C8/SUM($C$5:$C$16)*Inputs!$C$21,0)</f>
        <v/>
      </c>
      <c r="P8" s="18">
        <f>M8-O8</f>
        <v/>
      </c>
      <c r="Q8" s="19">
        <f>IFERROR(P8/C8,0)</f>
        <v/>
      </c>
      <c r="R8" s="20">
        <f>IF(C8=0,"",IF(Q8&lt;Inputs!$C$22,"Below target margin",IF(C8/$C$20&gt;Inputs!$C$23,"High concentration","Review")))</f>
        <v/>
      </c>
    </row>
    <row r="9">
      <c r="B9" s="16">
        <f>Inputs!B10</f>
        <v/>
      </c>
      <c r="C9" s="17">
        <f>Inputs!C10</f>
        <v/>
      </c>
      <c r="D9" s="18">
        <f>Inputs!D10*Inputs!E10</f>
        <v/>
      </c>
      <c r="E9" s="17">
        <f>Inputs!F10</f>
        <v/>
      </c>
      <c r="F9" s="17">
        <f>Inputs!G10</f>
        <v/>
      </c>
      <c r="G9" s="17">
        <f>Inputs!H10</f>
        <v/>
      </c>
      <c r="H9" s="17">
        <f>Inputs!I10</f>
        <v/>
      </c>
      <c r="I9" s="17">
        <f>Inputs!J10</f>
        <v/>
      </c>
      <c r="J9" s="17">
        <f>Inputs!K10</f>
        <v/>
      </c>
      <c r="K9" s="17">
        <f>Inputs!L10</f>
        <v/>
      </c>
      <c r="L9" s="18">
        <f>SUM(D9:K9)</f>
        <v/>
      </c>
      <c r="M9" s="18">
        <f>C9-L9</f>
        <v/>
      </c>
      <c r="N9" s="19">
        <f>IFERROR(M9/C9,0)</f>
        <v/>
      </c>
      <c r="O9" s="18">
        <f>IFERROR(C9/SUM($C$5:$C$16)*Inputs!$C$21,0)</f>
        <v/>
      </c>
      <c r="P9" s="18">
        <f>M9-O9</f>
        <v/>
      </c>
      <c r="Q9" s="19">
        <f>IFERROR(P9/C9,0)</f>
        <v/>
      </c>
      <c r="R9" s="20">
        <f>IF(C9=0,"",IF(Q9&lt;Inputs!$C$22,"Below target margin",IF(C9/$C$20&gt;Inputs!$C$23,"High concentration","Review")))</f>
        <v/>
      </c>
    </row>
    <row r="10">
      <c r="B10" s="16">
        <f>Inputs!B11</f>
        <v/>
      </c>
      <c r="C10" s="17">
        <f>Inputs!C11</f>
        <v/>
      </c>
      <c r="D10" s="18">
        <f>Inputs!D11*Inputs!E11</f>
        <v/>
      </c>
      <c r="E10" s="17">
        <f>Inputs!F11</f>
        <v/>
      </c>
      <c r="F10" s="17">
        <f>Inputs!G11</f>
        <v/>
      </c>
      <c r="G10" s="17">
        <f>Inputs!H11</f>
        <v/>
      </c>
      <c r="H10" s="17">
        <f>Inputs!I11</f>
        <v/>
      </c>
      <c r="I10" s="17">
        <f>Inputs!J11</f>
        <v/>
      </c>
      <c r="J10" s="17">
        <f>Inputs!K11</f>
        <v/>
      </c>
      <c r="K10" s="17">
        <f>Inputs!L11</f>
        <v/>
      </c>
      <c r="L10" s="18">
        <f>SUM(D10:K10)</f>
        <v/>
      </c>
      <c r="M10" s="18">
        <f>C10-L10</f>
        <v/>
      </c>
      <c r="N10" s="19">
        <f>IFERROR(M10/C10,0)</f>
        <v/>
      </c>
      <c r="O10" s="18">
        <f>IFERROR(C10/SUM($C$5:$C$16)*Inputs!$C$21,0)</f>
        <v/>
      </c>
      <c r="P10" s="18">
        <f>M10-O10</f>
        <v/>
      </c>
      <c r="Q10" s="19">
        <f>IFERROR(P10/C10,0)</f>
        <v/>
      </c>
      <c r="R10" s="20">
        <f>IF(C10=0,"",IF(Q10&lt;Inputs!$C$22,"Below target margin",IF(C10/$C$20&gt;Inputs!$C$23,"High concentration","Review")))</f>
        <v/>
      </c>
    </row>
    <row r="11">
      <c r="B11" s="16">
        <f>Inputs!B12</f>
        <v/>
      </c>
      <c r="C11" s="17">
        <f>Inputs!C12</f>
        <v/>
      </c>
      <c r="D11" s="18">
        <f>Inputs!D12*Inputs!E12</f>
        <v/>
      </c>
      <c r="E11" s="17">
        <f>Inputs!F12</f>
        <v/>
      </c>
      <c r="F11" s="17">
        <f>Inputs!G12</f>
        <v/>
      </c>
      <c r="G11" s="17">
        <f>Inputs!H12</f>
        <v/>
      </c>
      <c r="H11" s="17">
        <f>Inputs!I12</f>
        <v/>
      </c>
      <c r="I11" s="17">
        <f>Inputs!J12</f>
        <v/>
      </c>
      <c r="J11" s="17">
        <f>Inputs!K12</f>
        <v/>
      </c>
      <c r="K11" s="17">
        <f>Inputs!L12</f>
        <v/>
      </c>
      <c r="L11" s="18">
        <f>SUM(D11:K11)</f>
        <v/>
      </c>
      <c r="M11" s="18">
        <f>C11-L11</f>
        <v/>
      </c>
      <c r="N11" s="19">
        <f>IFERROR(M11/C11,0)</f>
        <v/>
      </c>
      <c r="O11" s="18">
        <f>IFERROR(C11/SUM($C$5:$C$16)*Inputs!$C$21,0)</f>
        <v/>
      </c>
      <c r="P11" s="18">
        <f>M11-O11</f>
        <v/>
      </c>
      <c r="Q11" s="19">
        <f>IFERROR(P11/C11,0)</f>
        <v/>
      </c>
      <c r="R11" s="20">
        <f>IF(C11=0,"",IF(Q11&lt;Inputs!$C$22,"Below target margin",IF(C11/$C$20&gt;Inputs!$C$23,"High concentration","Review")))</f>
        <v/>
      </c>
    </row>
    <row r="12">
      <c r="B12" s="16">
        <f>Inputs!B13</f>
        <v/>
      </c>
      <c r="C12" s="17">
        <f>Inputs!C13</f>
        <v/>
      </c>
      <c r="D12" s="18">
        <f>Inputs!D13*Inputs!E13</f>
        <v/>
      </c>
      <c r="E12" s="17">
        <f>Inputs!F13</f>
        <v/>
      </c>
      <c r="F12" s="17">
        <f>Inputs!G13</f>
        <v/>
      </c>
      <c r="G12" s="17">
        <f>Inputs!H13</f>
        <v/>
      </c>
      <c r="H12" s="17">
        <f>Inputs!I13</f>
        <v/>
      </c>
      <c r="I12" s="17">
        <f>Inputs!J13</f>
        <v/>
      </c>
      <c r="J12" s="17">
        <f>Inputs!K13</f>
        <v/>
      </c>
      <c r="K12" s="17">
        <f>Inputs!L13</f>
        <v/>
      </c>
      <c r="L12" s="18">
        <f>SUM(D12:K12)</f>
        <v/>
      </c>
      <c r="M12" s="18">
        <f>C12-L12</f>
        <v/>
      </c>
      <c r="N12" s="19">
        <f>IFERROR(M12/C12,0)</f>
        <v/>
      </c>
      <c r="O12" s="18">
        <f>IFERROR(C12/SUM($C$5:$C$16)*Inputs!$C$21,0)</f>
        <v/>
      </c>
      <c r="P12" s="18">
        <f>M12-O12</f>
        <v/>
      </c>
      <c r="Q12" s="19">
        <f>IFERROR(P12/C12,0)</f>
        <v/>
      </c>
      <c r="R12" s="20">
        <f>IF(C12=0,"",IF(Q12&lt;Inputs!$C$22,"Below target margin",IF(C12/$C$20&gt;Inputs!$C$23,"High concentration","Review")))</f>
        <v/>
      </c>
    </row>
    <row r="13">
      <c r="B13" s="16">
        <f>Inputs!B14</f>
        <v/>
      </c>
      <c r="C13" s="17">
        <f>Inputs!C14</f>
        <v/>
      </c>
      <c r="D13" s="18">
        <f>Inputs!D14*Inputs!E14</f>
        <v/>
      </c>
      <c r="E13" s="17">
        <f>Inputs!F14</f>
        <v/>
      </c>
      <c r="F13" s="17">
        <f>Inputs!G14</f>
        <v/>
      </c>
      <c r="G13" s="17">
        <f>Inputs!H14</f>
        <v/>
      </c>
      <c r="H13" s="17">
        <f>Inputs!I14</f>
        <v/>
      </c>
      <c r="I13" s="17">
        <f>Inputs!J14</f>
        <v/>
      </c>
      <c r="J13" s="17">
        <f>Inputs!K14</f>
        <v/>
      </c>
      <c r="K13" s="17">
        <f>Inputs!L14</f>
        <v/>
      </c>
      <c r="L13" s="18">
        <f>SUM(D13:K13)</f>
        <v/>
      </c>
      <c r="M13" s="18">
        <f>C13-L13</f>
        <v/>
      </c>
      <c r="N13" s="19">
        <f>IFERROR(M13/C13,0)</f>
        <v/>
      </c>
      <c r="O13" s="18">
        <f>IFERROR(C13/SUM($C$5:$C$16)*Inputs!$C$21,0)</f>
        <v/>
      </c>
      <c r="P13" s="18">
        <f>M13-O13</f>
        <v/>
      </c>
      <c r="Q13" s="19">
        <f>IFERROR(P13/C13,0)</f>
        <v/>
      </c>
      <c r="R13" s="20">
        <f>IF(C13=0,"",IF(Q13&lt;Inputs!$C$22,"Below target margin",IF(C13/$C$20&gt;Inputs!$C$23,"High concentration","Review")))</f>
        <v/>
      </c>
    </row>
    <row r="14">
      <c r="B14" s="16">
        <f>Inputs!B15</f>
        <v/>
      </c>
      <c r="C14" s="17">
        <f>Inputs!C15</f>
        <v/>
      </c>
      <c r="D14" s="18">
        <f>Inputs!D15*Inputs!E15</f>
        <v/>
      </c>
      <c r="E14" s="17">
        <f>Inputs!F15</f>
        <v/>
      </c>
      <c r="F14" s="17">
        <f>Inputs!G15</f>
        <v/>
      </c>
      <c r="G14" s="17">
        <f>Inputs!H15</f>
        <v/>
      </c>
      <c r="H14" s="17">
        <f>Inputs!I15</f>
        <v/>
      </c>
      <c r="I14" s="17">
        <f>Inputs!J15</f>
        <v/>
      </c>
      <c r="J14" s="17">
        <f>Inputs!K15</f>
        <v/>
      </c>
      <c r="K14" s="17">
        <f>Inputs!L15</f>
        <v/>
      </c>
      <c r="L14" s="18">
        <f>SUM(D14:K14)</f>
        <v/>
      </c>
      <c r="M14" s="18">
        <f>C14-L14</f>
        <v/>
      </c>
      <c r="N14" s="19">
        <f>IFERROR(M14/C14,0)</f>
        <v/>
      </c>
      <c r="O14" s="18">
        <f>IFERROR(C14/SUM($C$5:$C$16)*Inputs!$C$21,0)</f>
        <v/>
      </c>
      <c r="P14" s="18">
        <f>M14-O14</f>
        <v/>
      </c>
      <c r="Q14" s="19">
        <f>IFERROR(P14/C14,0)</f>
        <v/>
      </c>
      <c r="R14" s="20">
        <f>IF(C14=0,"",IF(Q14&lt;Inputs!$C$22,"Below target margin",IF(C14/$C$20&gt;Inputs!$C$23,"High concentration","Review")))</f>
        <v/>
      </c>
    </row>
    <row r="15">
      <c r="B15" s="16">
        <f>Inputs!B16</f>
        <v/>
      </c>
      <c r="C15" s="17">
        <f>Inputs!C16</f>
        <v/>
      </c>
      <c r="D15" s="18">
        <f>Inputs!D16*Inputs!E16</f>
        <v/>
      </c>
      <c r="E15" s="17">
        <f>Inputs!F16</f>
        <v/>
      </c>
      <c r="F15" s="17">
        <f>Inputs!G16</f>
        <v/>
      </c>
      <c r="G15" s="17">
        <f>Inputs!H16</f>
        <v/>
      </c>
      <c r="H15" s="17">
        <f>Inputs!I16</f>
        <v/>
      </c>
      <c r="I15" s="17">
        <f>Inputs!J16</f>
        <v/>
      </c>
      <c r="J15" s="17">
        <f>Inputs!K16</f>
        <v/>
      </c>
      <c r="K15" s="17">
        <f>Inputs!L16</f>
        <v/>
      </c>
      <c r="L15" s="18">
        <f>SUM(D15:K15)</f>
        <v/>
      </c>
      <c r="M15" s="18">
        <f>C15-L15</f>
        <v/>
      </c>
      <c r="N15" s="19">
        <f>IFERROR(M15/C15,0)</f>
        <v/>
      </c>
      <c r="O15" s="18">
        <f>IFERROR(C15/SUM($C$5:$C$16)*Inputs!$C$21,0)</f>
        <v/>
      </c>
      <c r="P15" s="18">
        <f>M15-O15</f>
        <v/>
      </c>
      <c r="Q15" s="19">
        <f>IFERROR(P15/C15,0)</f>
        <v/>
      </c>
      <c r="R15" s="20">
        <f>IF(C15=0,"",IF(Q15&lt;Inputs!$C$22,"Below target margin",IF(C15/$C$20&gt;Inputs!$C$23,"High concentration","Review")))</f>
        <v/>
      </c>
    </row>
    <row r="16">
      <c r="B16" s="16">
        <f>Inputs!B17</f>
        <v/>
      </c>
      <c r="C16" s="17">
        <f>Inputs!C17</f>
        <v/>
      </c>
      <c r="D16" s="18">
        <f>Inputs!D17*Inputs!E17</f>
        <v/>
      </c>
      <c r="E16" s="17">
        <f>Inputs!F17</f>
        <v/>
      </c>
      <c r="F16" s="17">
        <f>Inputs!G17</f>
        <v/>
      </c>
      <c r="G16" s="17">
        <f>Inputs!H17</f>
        <v/>
      </c>
      <c r="H16" s="17">
        <f>Inputs!I17</f>
        <v/>
      </c>
      <c r="I16" s="17">
        <f>Inputs!J17</f>
        <v/>
      </c>
      <c r="J16" s="17">
        <f>Inputs!K17</f>
        <v/>
      </c>
      <c r="K16" s="17">
        <f>Inputs!L17</f>
        <v/>
      </c>
      <c r="L16" s="18">
        <f>SUM(D16:K16)</f>
        <v/>
      </c>
      <c r="M16" s="18">
        <f>C16-L16</f>
        <v/>
      </c>
      <c r="N16" s="19">
        <f>IFERROR(M16/C16,0)</f>
        <v/>
      </c>
      <c r="O16" s="18">
        <f>IFERROR(C16/SUM($C$5:$C$16)*Inputs!$C$21,0)</f>
        <v/>
      </c>
      <c r="P16" s="18">
        <f>M16-O16</f>
        <v/>
      </c>
      <c r="Q16" s="19">
        <f>IFERROR(P16/C16,0)</f>
        <v/>
      </c>
      <c r="R16" s="20">
        <f>IF(C16=0,"",IF(Q16&lt;Inputs!$C$22,"Below target margin",IF(C16/$C$20&gt;Inputs!$C$23,"High concentration","Review")))</f>
        <v/>
      </c>
    </row>
    <row r="19" ht="22" customHeight="1">
      <c r="A19" s="4" t="inlineStr">
        <is>
          <t>Portfolio summary</t>
        </is>
      </c>
    </row>
    <row r="20">
      <c r="B20" s="11" t="inlineStr">
        <is>
          <t>Total Revenue</t>
        </is>
      </c>
      <c r="C20" s="18">
        <f>SUM(C5:C16)</f>
        <v/>
      </c>
    </row>
    <row r="21">
      <c r="B21" s="11" t="inlineStr">
        <is>
          <t>Total Direct Cost</t>
        </is>
      </c>
      <c r="C21" s="18">
        <f>SUM(L5:L16)</f>
        <v/>
      </c>
    </row>
    <row r="22">
      <c r="B22" s="11" t="inlineStr">
        <is>
          <t>Contribution Margin</t>
        </is>
      </c>
      <c r="C22" s="18">
        <f>SUM(M5:M16)</f>
        <v/>
      </c>
    </row>
    <row r="23">
      <c r="B23" s="11" t="inlineStr">
        <is>
          <t>Contribution Margin %</t>
        </is>
      </c>
      <c r="C23" s="19">
        <f>IFERROR(C22/C20,0)</f>
        <v/>
      </c>
    </row>
    <row r="24">
      <c r="B24" s="11" t="inlineStr">
        <is>
          <t>Shared Operating Overhead</t>
        </is>
      </c>
      <c r="C24" s="18">
        <f>Inputs!C21</f>
        <v/>
      </c>
    </row>
    <row r="25">
      <c r="B25" s="11" t="inlineStr">
        <is>
          <t>Operating Contribution</t>
        </is>
      </c>
      <c r="C25" s="18">
        <f>C22-C24</f>
        <v/>
      </c>
    </row>
    <row r="26">
      <c r="B26" s="11" t="inlineStr">
        <is>
          <t>Operating Margin</t>
        </is>
      </c>
      <c r="C26" s="19">
        <f>IFERROR(C25/C20,0)</f>
        <v/>
      </c>
    </row>
    <row r="27">
      <c r="B27" s="11" t="inlineStr">
        <is>
          <t>Largest Revenue Concentration</t>
        </is>
      </c>
      <c r="C27" s="19">
        <f>IFERROR(MAX(C5:C16)/C20,0)</f>
        <v/>
      </c>
    </row>
    <row r="28">
      <c r="B28" s="11" t="inlineStr">
        <is>
          <t>Lowest Service-Line CM %</t>
        </is>
      </c>
      <c r="C28" s="19">
        <f>MIN(N5:N16)</f>
        <v/>
      </c>
    </row>
    <row r="35">
      <c r="B35" s="21" t="inlineStr">
        <is>
          <t>Need this customized to your business? Contact Elaine at UpstreamCFO: hello@upstreamcfo.com. Available as a project or ongoing fractional CFO support.</t>
        </is>
      </c>
    </row>
    <row r="36"/>
    <row r="37"/>
  </sheetData>
  <mergeCells count="3">
    <mergeCell ref="A19:Q19"/>
    <mergeCell ref="A1:Q1"/>
    <mergeCell ref="B35:H37"/>
  </mergeCells>
  <pageMargins left="0.25" right="0.25" top="1" bottom="1" header="0.5" footer="0.5"/>
  <pageSetup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7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20" customWidth="1" min="13" max="13"/>
  </cols>
  <sheetData>
    <row r="1" ht="30" customHeight="1">
      <c r="A1" s="1" t="inlineStr">
        <is>
          <t>Scenario Summary | Portfolio Economics</t>
        </is>
      </c>
    </row>
    <row r="4">
      <c r="B4" s="10" t="inlineStr">
        <is>
          <t>Scenario</t>
        </is>
      </c>
      <c r="C4" s="10" t="inlineStr">
        <is>
          <t>Revenue</t>
        </is>
      </c>
      <c r="D4" s="10" t="inlineStr">
        <is>
          <t>Direct Labor Cost</t>
        </is>
      </c>
      <c r="E4" s="10" t="inlineStr">
        <is>
          <t>Other Direct Cost</t>
        </is>
      </c>
      <c r="F4" s="10" t="inlineStr">
        <is>
          <t>Contribution Margin</t>
        </is>
      </c>
      <c r="G4" s="10" t="inlineStr">
        <is>
          <t>CM %</t>
        </is>
      </c>
      <c r="H4" s="10" t="inlineStr">
        <is>
          <t>Shared Overhead</t>
        </is>
      </c>
      <c r="I4" s="10" t="inlineStr">
        <is>
          <t>Operating Contribution</t>
        </is>
      </c>
      <c r="J4" s="10" t="inlineStr">
        <is>
          <t>Operating Margin</t>
        </is>
      </c>
      <c r="K4" s="10" t="inlineStr">
        <is>
          <t>Break-even Revenue</t>
        </is>
      </c>
      <c r="L4" s="10" t="inlineStr">
        <is>
          <t>Revenue vs Base</t>
        </is>
      </c>
      <c r="M4" s="10" t="inlineStr">
        <is>
          <t>Op. Contribution vs Base</t>
        </is>
      </c>
    </row>
    <row r="5">
      <c r="B5" s="16">
        <f>Inputs!B29</f>
        <v/>
      </c>
      <c r="C5" s="18">
        <f>Profitability!$C$20*(1+Inputs!C29)*(1+Inputs!D29)</f>
        <v/>
      </c>
      <c r="D5" s="18">
        <f>SUMPRODUCT(Inputs!D6:D17,Inputs!E6:E17)*(1+Inputs!E29)*(1+Inputs!F29)</f>
        <v/>
      </c>
      <c r="E5" s="18">
        <f>SUM(Inputs!F6:L17)*(1+Inputs!G29)</f>
        <v/>
      </c>
      <c r="F5" s="18">
        <f>C5-D5-E5</f>
        <v/>
      </c>
      <c r="G5" s="19">
        <f>IFERROR(F5/C5,0)</f>
        <v/>
      </c>
      <c r="H5" s="17">
        <f>Inputs!C21</f>
        <v/>
      </c>
      <c r="I5" s="18">
        <f>F5-H5</f>
        <v/>
      </c>
      <c r="J5" s="19">
        <f>IFERROR(I5/C5,0)</f>
        <v/>
      </c>
      <c r="K5" s="18">
        <f>IFERROR(H5/G5,0)</f>
        <v/>
      </c>
      <c r="L5" s="18">
        <f>C5-$C$5</f>
        <v/>
      </c>
      <c r="M5" s="18">
        <f>I5-$I$5</f>
        <v/>
      </c>
    </row>
    <row r="6">
      <c r="B6" s="16">
        <f>Inputs!B30</f>
        <v/>
      </c>
      <c r="C6" s="18">
        <f>Profitability!$C$20*(1+Inputs!C30)*(1+Inputs!D30)</f>
        <v/>
      </c>
      <c r="D6" s="18">
        <f>SUMPRODUCT(Inputs!D6:D17,Inputs!E6:E17)*(1+Inputs!E30)*(1+Inputs!F30)</f>
        <v/>
      </c>
      <c r="E6" s="18">
        <f>SUM(Inputs!F6:L17)*(1+Inputs!G30)</f>
        <v/>
      </c>
      <c r="F6" s="18">
        <f>C6-D6-E6</f>
        <v/>
      </c>
      <c r="G6" s="19">
        <f>IFERROR(F6/C6,0)</f>
        <v/>
      </c>
      <c r="H6" s="17">
        <f>Inputs!C21</f>
        <v/>
      </c>
      <c r="I6" s="18">
        <f>F6-H6</f>
        <v/>
      </c>
      <c r="J6" s="19">
        <f>IFERROR(I6/C6,0)</f>
        <v/>
      </c>
      <c r="K6" s="18">
        <f>IFERROR(H6/G6,0)</f>
        <v/>
      </c>
      <c r="L6" s="18">
        <f>C6-$C$5</f>
        <v/>
      </c>
      <c r="M6" s="18">
        <f>I6-$I$5</f>
        <v/>
      </c>
    </row>
    <row r="7">
      <c r="B7" s="16">
        <f>Inputs!B31</f>
        <v/>
      </c>
      <c r="C7" s="18">
        <f>Profitability!$C$20*(1+Inputs!C31)*(1+Inputs!D31)</f>
        <v/>
      </c>
      <c r="D7" s="18">
        <f>SUMPRODUCT(Inputs!D6:D17,Inputs!E6:E17)*(1+Inputs!E31)*(1+Inputs!F31)</f>
        <v/>
      </c>
      <c r="E7" s="18">
        <f>SUM(Inputs!F6:L17)*(1+Inputs!G31)</f>
        <v/>
      </c>
      <c r="F7" s="18">
        <f>C7-D7-E7</f>
        <v/>
      </c>
      <c r="G7" s="19">
        <f>IFERROR(F7/C7,0)</f>
        <v/>
      </c>
      <c r="H7" s="17">
        <f>Inputs!C21</f>
        <v/>
      </c>
      <c r="I7" s="18">
        <f>F7-H7</f>
        <v/>
      </c>
      <c r="J7" s="19">
        <f>IFERROR(I7/C7,0)</f>
        <v/>
      </c>
      <c r="K7" s="18">
        <f>IFERROR(H7/G7,0)</f>
        <v/>
      </c>
      <c r="L7" s="18">
        <f>C7-$C$5</f>
        <v/>
      </c>
      <c r="M7" s="18">
        <f>I7-$I$5</f>
        <v/>
      </c>
    </row>
    <row r="10" ht="32" customHeight="1">
      <c r="A10" s="8" t="inlineStr">
        <is>
          <t>Scenario math is illustrative. A real decision should also consider demand, customer mix, capacity, timing, and whether the assumed price or efficiency changes are operationally achievable.</t>
        </is>
      </c>
    </row>
    <row r="12" ht="22" customHeight="1">
      <c r="A12" s="4" t="inlineStr">
        <is>
          <t>Decision signals</t>
        </is>
      </c>
    </row>
    <row r="13">
      <c r="B13" t="inlineStr">
        <is>
          <t>Highest revenue line</t>
        </is>
      </c>
      <c r="C13" s="18">
        <f>INDEX(Profitability!B5:B16,MATCH(MAX(Profitability!C5:C16),Profitability!C5:C16,0))</f>
        <v/>
      </c>
    </row>
    <row r="14">
      <c r="B14" t="inlineStr">
        <is>
          <t>Highest operating contribution</t>
        </is>
      </c>
      <c r="C14" s="20">
        <f>INDEX(Profitability!B5:B16,MATCH(MAX(Profitability!P5:P16),Profitability!P5:P16,0))</f>
        <v/>
      </c>
    </row>
    <row r="15">
      <c r="B15" t="inlineStr">
        <is>
          <t>Lowest operating margin</t>
        </is>
      </c>
      <c r="C15" s="20">
        <f>INDEX(Profitability!B5:B16,MATCH(MIN(Profitability!Q5:Q16),Profitability!Q5:Q16,0))</f>
        <v/>
      </c>
    </row>
    <row r="16">
      <c r="B16" t="inlineStr">
        <is>
          <t>Lines below target margin</t>
        </is>
      </c>
      <c r="C16" s="20">
        <f>COUNTIF(Profitability!Q5:Q16,"&lt;"&amp;Inputs!C22)</f>
        <v/>
      </c>
    </row>
    <row r="17">
      <c r="B17" t="inlineStr">
        <is>
          <t>Base break-even revenue</t>
        </is>
      </c>
      <c r="C17" s="18">
        <f>K5</f>
        <v/>
      </c>
    </row>
    <row r="35">
      <c r="B35" s="21" t="inlineStr">
        <is>
          <t>Need this customized to your business? Contact Elaine at UpstreamCFO: hello@upstreamcfo.com. Available as a project or ongoing fractional CFO support.</t>
        </is>
      </c>
    </row>
    <row r="36"/>
    <row r="37"/>
  </sheetData>
  <mergeCells count="4">
    <mergeCell ref="B35:H37"/>
    <mergeCell ref="A12:M12"/>
    <mergeCell ref="A1:M1"/>
    <mergeCell ref="A10:M10"/>
  </mergeCells>
  <pageMargins left="0.25" right="0.25" top="1" bottom="1" header="0.5" footer="0.5"/>
  <pageSetup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5" customWidth="1" min="2" max="2"/>
    <col width="8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What to Consider | CFO Judgment Layer</t>
        </is>
      </c>
    </row>
    <row r="3" ht="22" customHeight="1">
      <c r="A3" s="4" t="inlineStr">
        <is>
          <t>Questions before acting on the output</t>
        </is>
      </c>
    </row>
    <row r="4" ht="36" customHeight="1">
      <c r="B4" s="6" t="inlineStr">
        <is>
          <t>Revenue concentration</t>
        </is>
      </c>
      <c r="C4" s="3" t="inlineStr">
        <is>
          <t>Is one customer or contract large enough that a loss, delay, or repricing event would materially change the business?</t>
        </is>
      </c>
    </row>
    <row r="5" ht="36" customHeight="1">
      <c r="B5" s="6" t="inlineStr">
        <is>
          <t>True labor cost</t>
        </is>
      </c>
      <c r="C5" s="3" t="inlineStr">
        <is>
          <t>Do labor hours include travel, setup, supervision, overtime, training, and non-billable time required to deliver the work?</t>
        </is>
      </c>
    </row>
    <row r="6" ht="36" customHeight="1">
      <c r="B6" s="6" t="inlineStr">
        <is>
          <t>Scope creep / rework</t>
        </is>
      </c>
      <c r="C6" s="3" t="inlineStr">
        <is>
          <t>Are callbacks, change requests, rework, and extra visits captured against the work that caused them?</t>
        </is>
      </c>
    </row>
    <row r="7" ht="36" customHeight="1">
      <c r="B7" s="6" t="inlineStr">
        <is>
          <t>Pricing vs. mix</t>
        </is>
      </c>
      <c r="C7" s="3" t="inlineStr">
        <is>
          <t>Is a low margin caused by price, customer/service mix, labor efficiency, materials, or one-time delivery issues?</t>
        </is>
      </c>
    </row>
    <row r="8" ht="36" customHeight="1">
      <c r="B8" s="6" t="inlineStr">
        <is>
          <t>Capacity</t>
        </is>
      </c>
      <c r="C8" s="3" t="inlineStr">
        <is>
          <t>Would dropping a low-margin line actually free capacity for higher-margin work, or would the resources sit idle?</t>
        </is>
      </c>
    </row>
    <row r="9" ht="36" customHeight="1">
      <c r="B9" s="6" t="inlineStr">
        <is>
          <t>Allocated overhead</t>
        </is>
      </c>
      <c r="C9" s="3" t="inlineStr">
        <is>
          <t>Revenue-based overhead allocation is only a starting point. Would labor hours, headcount, locations, equipment, or another driver better explain overhead usage?</t>
        </is>
      </c>
    </row>
    <row r="10" ht="36" customHeight="1">
      <c r="B10" s="6" t="inlineStr">
        <is>
          <t>Cash timing</t>
        </is>
      </c>
      <c r="C10" s="3" t="inlineStr">
        <is>
          <t>A profitable contract can still consume cash if payroll and suppliers are paid well before the customer pays.</t>
        </is>
      </c>
    </row>
    <row r="11" ht="36" customHeight="1">
      <c r="B11" s="6" t="inlineStr">
        <is>
          <t>Strategic value</t>
        </is>
      </c>
      <c r="C11" s="3" t="inlineStr">
        <is>
          <t>Does a lower-margin customer create routing density, recurring maintenance, referrals, cross-sell, or other value not visible in this table?</t>
        </is>
      </c>
    </row>
    <row r="12" ht="36" customHeight="1">
      <c r="B12" s="6" t="inlineStr">
        <is>
          <t>Data quality</t>
        </is>
      </c>
      <c r="C12" s="3" t="inlineStr">
        <is>
          <t>Are revenue and cost categories complete and consistently coded, or is the apparent margin partly a bookkeeping/classification issue?</t>
        </is>
      </c>
    </row>
    <row r="13" ht="36" customHeight="1">
      <c r="B13" s="6" t="inlineStr">
        <is>
          <t>Decision threshold</t>
        </is>
      </c>
      <c r="C13" s="3" t="inlineStr">
        <is>
          <t>What would need to be true before you change price, scope, staffing, or customer strategy?</t>
        </is>
      </c>
    </row>
    <row r="16" ht="22" customHeight="1">
      <c r="A16" s="4" t="inlineStr">
        <is>
          <t>Customized review</t>
        </is>
      </c>
    </row>
    <row r="17">
      <c r="B17" s="9" t="inlineStr">
        <is>
          <t>Need this model customized to your customers, contracts, job costing, labor structure, overhead allocation, or service lines? Contact Elaine at UpstreamCFO: hello@upstreamcfo.com. I can scope a Service Profitability Review as a defined project or as part of ongoing fractional CFO support.</t>
        </is>
      </c>
    </row>
    <row r="18"/>
    <row r="19"/>
    <row r="20"/>
  </sheetData>
  <mergeCells count="14">
    <mergeCell ref="C11:H11"/>
    <mergeCell ref="C6:H6"/>
    <mergeCell ref="A3:H3"/>
    <mergeCell ref="C10:H10"/>
    <mergeCell ref="C5:H5"/>
    <mergeCell ref="C13:H13"/>
    <mergeCell ref="C9:H9"/>
    <mergeCell ref="A16:H16"/>
    <mergeCell ref="B17:H20"/>
    <mergeCell ref="C8:H8"/>
    <mergeCell ref="C4:H4"/>
    <mergeCell ref="A1:H1"/>
    <mergeCell ref="C12:H12"/>
    <mergeCell ref="C7:H7"/>
  </mergeCells>
  <pageMargins left="0.25" right="0.25" top="1" bottom="1" header="0.5" footer="0.5"/>
  <pageSetup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34" customWidth="1" min="2" max="2"/>
    <col width="20" customWidth="1" min="3" max="3"/>
    <col width="55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Checks | Data &amp; Formula Integrity</t>
        </is>
      </c>
    </row>
    <row r="3" ht="22" customHeight="1">
      <c r="A3" s="4" t="inlineStr">
        <is>
          <t>Model checks</t>
        </is>
      </c>
    </row>
    <row r="4">
      <c r="B4" t="inlineStr">
        <is>
          <t>Direct cost reconciliation</t>
        </is>
      </c>
      <c r="C4" s="20">
        <f>IF(ABS(SUM(Profitability!L5:L16)-SUMPRODUCT(Inputs!D6:D17,Inputs!E6:E17)-SUM(Inputs!F6:L17))&lt;1,"OK","CHECK")</f>
        <v/>
      </c>
      <c r="D4" s="7" t="inlineStr">
        <is>
          <t>Direct costs should tie to labor plus the entered direct-cost columns.</t>
        </is>
      </c>
    </row>
    <row r="5">
      <c r="B5" t="inlineStr">
        <is>
          <t>Overhead allocation</t>
        </is>
      </c>
      <c r="C5" s="20">
        <f>IF(ABS(SUM(Profitability!O5:O16)-Inputs!C21)&lt;1,"OK","CHECK")</f>
        <v/>
      </c>
      <c r="D5" s="7" t="inlineStr">
        <is>
          <t>Allocated overhead should equal the shared overhead input.</t>
        </is>
      </c>
    </row>
    <row r="6">
      <c r="B6" t="inlineStr">
        <is>
          <t>Operating contribution</t>
        </is>
      </c>
      <c r="C6" s="20">
        <f>IF(ABS(SUM(Profitability!P5:P16)-Profitability!C25)&lt;1,"OK","CHECK")</f>
        <v/>
      </c>
      <c r="D6" s="7" t="inlineStr">
        <is>
          <t>Line-level operating contribution should equal portfolio contribution less shared overhead.</t>
        </is>
      </c>
    </row>
    <row r="7">
      <c r="B7" t="inlineStr">
        <is>
          <t>Revenue completeness</t>
        </is>
      </c>
      <c r="C7" s="20">
        <f>IF(COUNTBLANK(Inputs!C6:C17)=0,"OK","REVIEW")</f>
        <v/>
      </c>
      <c r="D7" s="7" t="inlineStr">
        <is>
          <t>Blank revenue rows may be intentional; review before relying on totals.</t>
        </is>
      </c>
    </row>
    <row r="8">
      <c r="B8" t="inlineStr">
        <is>
          <t>Negative / zero revenue</t>
        </is>
      </c>
      <c r="C8" s="20">
        <f>IF(COUNTIF(Inputs!C6:C17,"&lt;=0")=0,"OK","REVIEW")</f>
        <v/>
      </c>
      <c r="D8" s="7" t="inlineStr">
        <is>
          <t>Zero or negative revenue may indicate incomplete inputs or credits.</t>
        </is>
      </c>
    </row>
    <row r="9">
      <c r="B9" t="inlineStr">
        <is>
          <t>Labor-rate sanity</t>
        </is>
      </c>
      <c r="C9" s="20">
        <f>IF(COUNTIF(Inputs!E6:E17,"&lt;0")=0,"OK","CHECK")</f>
        <v/>
      </c>
      <c r="D9" s="7" t="inlineStr">
        <is>
          <t>Labor rates should not be negative.</t>
        </is>
      </c>
    </row>
    <row r="10">
      <c r="B10" t="inlineStr">
        <is>
          <t>Scenario inputs</t>
        </is>
      </c>
      <c r="C10" s="20">
        <f>IF(MAX(ABS(Inputs!C29:G31))&lt;=1,"OK","CHECK")</f>
        <v/>
      </c>
      <c r="D10" s="7" t="inlineStr">
        <is>
          <t>Scenario changes are entered as percentages; values over 100% may be intentional but should be reviewed.</t>
        </is>
      </c>
    </row>
    <row r="11">
      <c r="B11" t="inlineStr">
        <is>
          <t>Margin threshold</t>
        </is>
      </c>
      <c r="C11" s="20">
        <f>IF(AND(Inputs!C22&gt;=0,Inputs!C22&lt;=1),"OK","CHECK")</f>
        <v/>
      </c>
      <c r="D11" s="7" t="inlineStr">
        <is>
          <t>Target margin should be between 0% and 100%.</t>
        </is>
      </c>
    </row>
  </sheetData>
  <mergeCells count="2">
    <mergeCell ref="A3:H3"/>
    <mergeCell ref="A1:H1"/>
  </mergeCells>
  <conditionalFormatting sqref="C4:C20">
    <cfRule type="cellIs" priority="1" operator="equal" dxfId="0">
      <formula>"CHECK"</formula>
    </cfRule>
    <cfRule type="cellIs" priority="2" operator="equal" dxfId="1">
      <formula>"REVIEW"</formula>
    </cfRule>
  </conditionalFormatting>
  <pageMargins left="0.25" right="0.2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2026-10-04T20:09:09Z</dcterms:created>
  <dcterms:modified xmlns:dcterms="http://purl.org/dc/terms/" xmlns:xsi="http://www.w3.org/2001/XMLSchema-instance" xsi:type="dcterms:W3CDTF">2026-10-14T16:31:34Z</dcterms:modified>
</cp:coreProperties>
</file>